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\OneDrive - CARNET\RIF\RIF\2025\FINANCIJSKI PLAN 2026-2028\"/>
    </mc:Choice>
  </mc:AlternateContent>
  <bookViews>
    <workbookView xWindow="0" yWindow="0" windowWidth="28800" windowHeight="11730" activeTab="4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FP 2.RAZINA ŠO" sheetId="2" state="hidden" r:id="rId6"/>
  </sheets>
  <externalReferences>
    <externalReference r:id="rId7"/>
    <externalReference r:id="rId8"/>
  </externalReferences>
  <definedNames>
    <definedName name="_xlnm.Print_Area" localSheetId="1">' Račun prihoda i rashoda'!$A$1:$O$68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I10" i="3" s="1"/>
  <c r="H11" i="3"/>
  <c r="H10" i="3"/>
  <c r="G11" i="3"/>
  <c r="G10" i="3"/>
  <c r="G20" i="3"/>
  <c r="I10" i="1"/>
  <c r="H20" i="3"/>
  <c r="I20" i="3"/>
  <c r="F32" i="3"/>
  <c r="I31" i="3"/>
  <c r="H31" i="3"/>
  <c r="G59" i="3"/>
  <c r="H37" i="3"/>
  <c r="I37" i="3"/>
  <c r="G42" i="3"/>
  <c r="F177" i="7"/>
  <c r="G177" i="7"/>
  <c r="E304" i="7"/>
  <c r="E222" i="7"/>
  <c r="G37" i="3"/>
  <c r="G32" i="3"/>
  <c r="H42" i="3"/>
  <c r="J10" i="1"/>
  <c r="F50" i="7"/>
  <c r="G50" i="7"/>
  <c r="E50" i="7"/>
  <c r="G31" i="3" l="1"/>
  <c r="E10" i="5" l="1"/>
  <c r="F10" i="5"/>
  <c r="F10" i="1" l="1"/>
  <c r="H12" i="3" l="1"/>
  <c r="I12" i="3"/>
  <c r="G12" i="3"/>
  <c r="H32" i="3" l="1"/>
  <c r="I32" i="3"/>
  <c r="F37" i="3"/>
  <c r="H59" i="3"/>
  <c r="I59" i="3"/>
  <c r="E32" i="3" l="1"/>
  <c r="C14" i="5" l="1"/>
  <c r="C13" i="5"/>
  <c r="C12" i="5"/>
  <c r="C11" i="5" l="1"/>
  <c r="D224" i="7"/>
  <c r="D225" i="7"/>
  <c r="D226" i="7"/>
  <c r="D178" i="7"/>
  <c r="E178" i="7"/>
  <c r="D180" i="7"/>
  <c r="D184" i="7"/>
  <c r="F180" i="7"/>
  <c r="G180" i="7"/>
  <c r="D213" i="7"/>
  <c r="D207" i="7"/>
  <c r="D196" i="7"/>
  <c r="D189" i="7"/>
  <c r="D185" i="7"/>
  <c r="D181" i="7"/>
  <c r="D140" i="7"/>
  <c r="D139" i="7" s="1"/>
  <c r="D124" i="7"/>
  <c r="D123" i="7" s="1"/>
  <c r="D132" i="7"/>
  <c r="D116" i="7"/>
  <c r="D108" i="7"/>
  <c r="D107" i="7" s="1"/>
  <c r="C260" i="7"/>
  <c r="C281" i="7"/>
  <c r="C280" i="7" s="1"/>
  <c r="C239" i="7"/>
  <c r="C226" i="7"/>
  <c r="E196" i="7"/>
  <c r="C108" i="7"/>
  <c r="C99" i="7"/>
  <c r="C91" i="7"/>
  <c r="C90" i="7" s="1"/>
  <c r="C83" i="7"/>
  <c r="C82" i="7" s="1"/>
  <c r="C75" i="7"/>
  <c r="C132" i="7"/>
  <c r="C124" i="7"/>
  <c r="C123" i="7" s="1"/>
  <c r="C116" i="7"/>
  <c r="C115" i="7" s="1"/>
  <c r="C107" i="7" l="1"/>
  <c r="C74" i="7"/>
  <c r="C181" i="7" l="1"/>
  <c r="E181" i="7"/>
  <c r="F181" i="7"/>
  <c r="G181" i="7"/>
  <c r="E148" i="7"/>
  <c r="E147" i="7" s="1"/>
  <c r="G148" i="7"/>
  <c r="G147" i="7" s="1"/>
  <c r="F148" i="7"/>
  <c r="F147" i="7" s="1"/>
  <c r="E116" i="7"/>
  <c r="E115" i="7" s="1"/>
  <c r="F116" i="7"/>
  <c r="F115" i="7" s="1"/>
  <c r="G145" i="7"/>
  <c r="F145" i="7"/>
  <c r="E145" i="7"/>
  <c r="G143" i="7"/>
  <c r="F143" i="7"/>
  <c r="E143" i="7"/>
  <c r="G141" i="7"/>
  <c r="F141" i="7"/>
  <c r="E141" i="7"/>
  <c r="G132" i="7"/>
  <c r="G131" i="7" s="1"/>
  <c r="F132" i="7"/>
  <c r="F131" i="7" s="1"/>
  <c r="E132" i="7"/>
  <c r="E131" i="7" s="1"/>
  <c r="G129" i="7"/>
  <c r="F129" i="7"/>
  <c r="E129" i="7"/>
  <c r="G127" i="7"/>
  <c r="F127" i="7"/>
  <c r="E127" i="7"/>
  <c r="G125" i="7"/>
  <c r="F125" i="7"/>
  <c r="E125" i="7"/>
  <c r="F140" i="7" l="1"/>
  <c r="F139" i="7" s="1"/>
  <c r="F138" i="7" s="1"/>
  <c r="E140" i="7"/>
  <c r="E139" i="7" s="1"/>
  <c r="E138" i="7" s="1"/>
  <c r="G140" i="7"/>
  <c r="E124" i="7"/>
  <c r="F124" i="7"/>
  <c r="F123" i="7" s="1"/>
  <c r="F122" i="7" s="1"/>
  <c r="G124" i="7"/>
  <c r="G123" i="7" s="1"/>
  <c r="G122" i="7" s="1"/>
  <c r="G139" i="7" l="1"/>
  <c r="G138" i="7" s="1"/>
  <c r="E123" i="7"/>
  <c r="E122" i="7" s="1"/>
  <c r="C305" i="7"/>
  <c r="C295" i="7"/>
  <c r="C245" i="7"/>
  <c r="C234" i="7"/>
  <c r="C231" i="7"/>
  <c r="C225" i="7" s="1"/>
  <c r="C224" i="7" s="1"/>
  <c r="C218" i="7"/>
  <c r="C207" i="7"/>
  <c r="C196" i="7"/>
  <c r="C185" i="7"/>
  <c r="C189" i="7"/>
  <c r="C184" i="7" l="1"/>
  <c r="E189" i="7"/>
  <c r="E231" i="7"/>
  <c r="E226" i="7"/>
  <c r="G169" i="7"/>
  <c r="G168" i="7" s="1"/>
  <c r="G167" i="7" s="1"/>
  <c r="G166" i="7" s="1"/>
  <c r="F169" i="7"/>
  <c r="F168" i="7" s="1"/>
  <c r="F167" i="7" s="1"/>
  <c r="F166" i="7" s="1"/>
  <c r="E169" i="7"/>
  <c r="E168" i="7" s="1"/>
  <c r="E167" i="7" s="1"/>
  <c r="E166" i="7" s="1"/>
  <c r="E185" i="7"/>
  <c r="F185" i="7"/>
  <c r="F189" i="7"/>
  <c r="F196" i="7"/>
  <c r="E205" i="7"/>
  <c r="F205" i="7"/>
  <c r="E207" i="7"/>
  <c r="F207" i="7"/>
  <c r="E213" i="7"/>
  <c r="E212" i="7" s="1"/>
  <c r="F213" i="7"/>
  <c r="F212" i="7" s="1"/>
  <c r="E220" i="7"/>
  <c r="E218" i="7" s="1"/>
  <c r="E217" i="7" s="1"/>
  <c r="E216" i="7" s="1"/>
  <c r="F220" i="7"/>
  <c r="F218" i="7" s="1"/>
  <c r="F217" i="7" s="1"/>
  <c r="F216" i="7" s="1"/>
  <c r="F178" i="7" s="1"/>
  <c r="F226" i="7"/>
  <c r="F231" i="7"/>
  <c r="E235" i="7"/>
  <c r="F235" i="7"/>
  <c r="E237" i="7"/>
  <c r="F237" i="7"/>
  <c r="E239" i="7"/>
  <c r="F239" i="7"/>
  <c r="E242" i="7"/>
  <c r="F242" i="7"/>
  <c r="E248" i="7"/>
  <c r="E247" i="7" s="1"/>
  <c r="E246" i="7" s="1"/>
  <c r="F248" i="7"/>
  <c r="F247" i="7" s="1"/>
  <c r="F246" i="7" s="1"/>
  <c r="E252" i="7"/>
  <c r="E251" i="7" s="1"/>
  <c r="E250" i="7" s="1"/>
  <c r="F252" i="7"/>
  <c r="F251" i="7" s="1"/>
  <c r="F250" i="7" s="1"/>
  <c r="E258" i="7"/>
  <c r="E256" i="7" s="1"/>
  <c r="E255" i="7" s="1"/>
  <c r="E254" i="7" s="1"/>
  <c r="F258" i="7"/>
  <c r="F257" i="7" s="1"/>
  <c r="E264" i="7"/>
  <c r="F264" i="7"/>
  <c r="E267" i="7"/>
  <c r="F267" i="7"/>
  <c r="E269" i="7"/>
  <c r="F269" i="7"/>
  <c r="E272" i="7"/>
  <c r="F272" i="7"/>
  <c r="E275" i="7"/>
  <c r="F275" i="7"/>
  <c r="E282" i="7"/>
  <c r="F282" i="7"/>
  <c r="E285" i="7"/>
  <c r="F285" i="7"/>
  <c r="E287" i="7"/>
  <c r="F287" i="7"/>
  <c r="E290" i="7"/>
  <c r="E289" i="7" s="1"/>
  <c r="F290" i="7"/>
  <c r="F289" i="7" s="1"/>
  <c r="E296" i="7"/>
  <c r="F296" i="7"/>
  <c r="E299" i="7"/>
  <c r="F299" i="7"/>
  <c r="E301" i="7"/>
  <c r="F301" i="7"/>
  <c r="E308" i="7"/>
  <c r="F308" i="7"/>
  <c r="E313" i="7"/>
  <c r="F313" i="7"/>
  <c r="E318" i="7"/>
  <c r="F318" i="7"/>
  <c r="E322" i="7"/>
  <c r="F322" i="7"/>
  <c r="E327" i="7"/>
  <c r="E326" i="7" s="1"/>
  <c r="E325" i="7" s="1"/>
  <c r="E324" i="7" s="1"/>
  <c r="F327" i="7"/>
  <c r="F326" i="7" s="1"/>
  <c r="F325" i="7" s="1"/>
  <c r="F324" i="7" s="1"/>
  <c r="E334" i="7"/>
  <c r="E333" i="7" s="1"/>
  <c r="E332" i="7" s="1"/>
  <c r="E331" i="7" s="1"/>
  <c r="E339" i="7"/>
  <c r="E338" i="7" s="1"/>
  <c r="E337" i="7" s="1"/>
  <c r="E336" i="7" s="1"/>
  <c r="F339" i="7"/>
  <c r="F338" i="7" s="1"/>
  <c r="F337" i="7" s="1"/>
  <c r="F336" i="7" s="1"/>
  <c r="E345" i="7"/>
  <c r="E344" i="7" s="1"/>
  <c r="E343" i="7" s="1"/>
  <c r="F345" i="7"/>
  <c r="F344" i="7" s="1"/>
  <c r="F343" i="7" s="1"/>
  <c r="E351" i="7"/>
  <c r="F351" i="7"/>
  <c r="E353" i="7"/>
  <c r="F353" i="7"/>
  <c r="E358" i="7"/>
  <c r="E357" i="7" s="1"/>
  <c r="E356" i="7" s="1"/>
  <c r="E355" i="7" s="1"/>
  <c r="F358" i="7"/>
  <c r="F357" i="7" s="1"/>
  <c r="F356" i="7" s="1"/>
  <c r="F355" i="7" s="1"/>
  <c r="E361" i="7"/>
  <c r="F361" i="7"/>
  <c r="G116" i="7"/>
  <c r="G115" i="7" s="1"/>
  <c r="G64" i="7"/>
  <c r="G63" i="7" s="1"/>
  <c r="G62" i="7" s="1"/>
  <c r="F68" i="7"/>
  <c r="F67" i="7" s="1"/>
  <c r="F64" i="7" s="1"/>
  <c r="F63" i="7" s="1"/>
  <c r="F62" i="7" s="1"/>
  <c r="E68" i="7"/>
  <c r="E67" i="7" s="1"/>
  <c r="E64" i="7" s="1"/>
  <c r="E63" i="7" s="1"/>
  <c r="E62" i="7" s="1"/>
  <c r="C68" i="7"/>
  <c r="C67" i="7" s="1"/>
  <c r="C66" i="7" s="1"/>
  <c r="C64" i="7" s="1"/>
  <c r="C63" i="7" s="1"/>
  <c r="C62" i="7" s="1"/>
  <c r="D54" i="7"/>
  <c r="D44" i="7"/>
  <c r="D24" i="7"/>
  <c r="D19" i="7"/>
  <c r="D15" i="7"/>
  <c r="E184" i="7" l="1"/>
  <c r="E180" i="7" s="1"/>
  <c r="C60" i="7"/>
  <c r="C59" i="7" s="1"/>
  <c r="C50" i="7"/>
  <c r="C180" i="7"/>
  <c r="C178" i="7" s="1"/>
  <c r="E225" i="7"/>
  <c r="F271" i="7"/>
  <c r="F317" i="7"/>
  <c r="F316" i="7" s="1"/>
  <c r="F315" i="7" s="1"/>
  <c r="F295" i="7"/>
  <c r="F294" i="7" s="1"/>
  <c r="F293" i="7" s="1"/>
  <c r="E271" i="7"/>
  <c r="F350" i="7"/>
  <c r="F349" i="7" s="1"/>
  <c r="F347" i="7" s="1"/>
  <c r="F245" i="7"/>
  <c r="F244" i="7" s="1"/>
  <c r="F256" i="7"/>
  <c r="F255" i="7" s="1"/>
  <c r="F254" i="7" s="1"/>
  <c r="F234" i="7"/>
  <c r="F281" i="7"/>
  <c r="F280" i="7" s="1"/>
  <c r="F279" i="7" s="1"/>
  <c r="E281" i="7"/>
  <c r="E280" i="7" s="1"/>
  <c r="E279" i="7" s="1"/>
  <c r="E350" i="7"/>
  <c r="E349" i="7" s="1"/>
  <c r="E348" i="7" s="1"/>
  <c r="E263" i="7"/>
  <c r="E262" i="7" s="1"/>
  <c r="E261" i="7" s="1"/>
  <c r="F307" i="7"/>
  <c r="F306" i="7" s="1"/>
  <c r="F305" i="7" s="1"/>
  <c r="E307" i="7"/>
  <c r="E306" i="7" s="1"/>
  <c r="E305" i="7" s="1"/>
  <c r="F263" i="7"/>
  <c r="F225" i="7"/>
  <c r="F224" i="7" s="1"/>
  <c r="F184" i="7"/>
  <c r="E317" i="7"/>
  <c r="E316" i="7" s="1"/>
  <c r="E315" i="7" s="1"/>
  <c r="D14" i="7"/>
  <c r="D13" i="7" s="1"/>
  <c r="E295" i="7"/>
  <c r="E294" i="7" s="1"/>
  <c r="E292" i="7" s="1"/>
  <c r="E234" i="7"/>
  <c r="E224" i="7" s="1"/>
  <c r="F341" i="7"/>
  <c r="F342" i="7"/>
  <c r="E341" i="7"/>
  <c r="E342" i="7"/>
  <c r="E245" i="7"/>
  <c r="E244" i="7" s="1"/>
  <c r="E257" i="7"/>
  <c r="H10" i="1"/>
  <c r="F304" i="7" l="1"/>
  <c r="F262" i="7"/>
  <c r="F261" i="7" s="1"/>
  <c r="F348" i="7"/>
  <c r="F292" i="7"/>
  <c r="F222" i="7"/>
  <c r="E293" i="7"/>
  <c r="F260" i="7"/>
  <c r="E347" i="7"/>
  <c r="E260" i="7"/>
  <c r="E113" i="7"/>
  <c r="E111" i="7"/>
  <c r="E109" i="7"/>
  <c r="E177" i="7" l="1"/>
  <c r="E108" i="7"/>
  <c r="E107" i="7" s="1"/>
  <c r="E106" i="7" s="1"/>
  <c r="G113" i="7" l="1"/>
  <c r="F113" i="7"/>
  <c r="G111" i="7"/>
  <c r="F111" i="7"/>
  <c r="G109" i="7"/>
  <c r="F109" i="7"/>
  <c r="F108" i="7" s="1"/>
  <c r="F107" i="7" s="1"/>
  <c r="G15" i="3"/>
  <c r="H15" i="3"/>
  <c r="I15" i="3"/>
  <c r="F15" i="3"/>
  <c r="G280" i="2"/>
  <c r="F280" i="2"/>
  <c r="E280" i="2"/>
  <c r="E279" i="2" s="1"/>
  <c r="E278" i="2" s="1"/>
  <c r="E277" i="2" s="1"/>
  <c r="G279" i="2"/>
  <c r="G278" i="2" s="1"/>
  <c r="G277" i="2" s="1"/>
  <c r="F279" i="2"/>
  <c r="F278" i="2" s="1"/>
  <c r="F277" i="2" s="1"/>
  <c r="D279" i="2"/>
  <c r="D278" i="2" s="1"/>
  <c r="D277" i="2" s="1"/>
  <c r="C279" i="2"/>
  <c r="C277" i="2"/>
  <c r="G274" i="2"/>
  <c r="F274" i="2"/>
  <c r="E274" i="2"/>
  <c r="D274" i="2"/>
  <c r="G273" i="2"/>
  <c r="G272" i="2" s="1"/>
  <c r="G271" i="2" s="1"/>
  <c r="F273" i="2"/>
  <c r="F272" i="2" s="1"/>
  <c r="F271" i="2" s="1"/>
  <c r="E273" i="2"/>
  <c r="E272" i="2" s="1"/>
  <c r="E271" i="2" s="1"/>
  <c r="D273" i="2"/>
  <c r="D272" i="2" s="1"/>
  <c r="D271" i="2" s="1"/>
  <c r="C273" i="2"/>
  <c r="C271" i="2"/>
  <c r="G269" i="2"/>
  <c r="F269" i="2"/>
  <c r="E269" i="2"/>
  <c r="D269" i="2"/>
  <c r="G267" i="2"/>
  <c r="F267" i="2"/>
  <c r="F266" i="2" s="1"/>
  <c r="F265" i="2" s="1"/>
  <c r="E267" i="2"/>
  <c r="E266" i="2" s="1"/>
  <c r="E265" i="2" s="1"/>
  <c r="D267" i="2"/>
  <c r="D266" i="2" s="1"/>
  <c r="D265" i="2" s="1"/>
  <c r="G266" i="2"/>
  <c r="G265" i="2" s="1"/>
  <c r="C263" i="2"/>
  <c r="G261" i="2"/>
  <c r="G260" i="2" s="1"/>
  <c r="G259" i="2" s="1"/>
  <c r="G257" i="2" s="1"/>
  <c r="F261" i="2"/>
  <c r="F260" i="2" s="1"/>
  <c r="F259" i="2" s="1"/>
  <c r="E261" i="2"/>
  <c r="E260" i="2" s="1"/>
  <c r="E259" i="2" s="1"/>
  <c r="D261" i="2"/>
  <c r="D260" i="2" s="1"/>
  <c r="D259" i="2" s="1"/>
  <c r="D258" i="2" s="1"/>
  <c r="C261" i="2"/>
  <c r="C260" i="2" s="1"/>
  <c r="C259" i="2" s="1"/>
  <c r="C257" i="2" s="1"/>
  <c r="G255" i="2"/>
  <c r="G254" i="2" s="1"/>
  <c r="G253" i="2" s="1"/>
  <c r="G252" i="2" s="1"/>
  <c r="F255" i="2"/>
  <c r="F254" i="2" s="1"/>
  <c r="F253" i="2" s="1"/>
  <c r="F252" i="2" s="1"/>
  <c r="E255" i="2"/>
  <c r="E254" i="2" s="1"/>
  <c r="E253" i="2" s="1"/>
  <c r="E252" i="2" s="1"/>
  <c r="D255" i="2"/>
  <c r="D254" i="2" s="1"/>
  <c r="D253" i="2" s="1"/>
  <c r="D252" i="2" s="1"/>
  <c r="C255" i="2"/>
  <c r="C254" i="2" s="1"/>
  <c r="C253" i="2" s="1"/>
  <c r="C252" i="2" s="1"/>
  <c r="G250" i="2"/>
  <c r="G249" i="2" s="1"/>
  <c r="G248" i="2" s="1"/>
  <c r="G247" i="2" s="1"/>
  <c r="F250" i="2"/>
  <c r="F249" i="2" s="1"/>
  <c r="F248" i="2" s="1"/>
  <c r="F247" i="2" s="1"/>
  <c r="E250" i="2"/>
  <c r="E249" i="2" s="1"/>
  <c r="E248" i="2" s="1"/>
  <c r="E247" i="2" s="1"/>
  <c r="D250" i="2"/>
  <c r="C250" i="2"/>
  <c r="G243" i="2"/>
  <c r="G242" i="2" s="1"/>
  <c r="G241" i="2" s="1"/>
  <c r="G240" i="2" s="1"/>
  <c r="F243" i="2"/>
  <c r="F242" i="2" s="1"/>
  <c r="F241" i="2" s="1"/>
  <c r="F240" i="2" s="1"/>
  <c r="E243" i="2"/>
  <c r="E242" i="2" s="1"/>
  <c r="E241" i="2" s="1"/>
  <c r="E240" i="2" s="1"/>
  <c r="D243" i="2"/>
  <c r="D242" i="2" s="1"/>
  <c r="D241" i="2" s="1"/>
  <c r="D240" i="2" s="1"/>
  <c r="C243" i="2"/>
  <c r="C242" i="2"/>
  <c r="C241" i="2" s="1"/>
  <c r="C240" i="2" s="1"/>
  <c r="G238" i="2"/>
  <c r="G233" i="2" s="1"/>
  <c r="G232" i="2" s="1"/>
  <c r="G231" i="2" s="1"/>
  <c r="F238" i="2"/>
  <c r="E238" i="2"/>
  <c r="E233" i="2" s="1"/>
  <c r="E232" i="2" s="1"/>
  <c r="E231" i="2" s="1"/>
  <c r="D238" i="2"/>
  <c r="C238" i="2"/>
  <c r="G234" i="2"/>
  <c r="F234" i="2"/>
  <c r="E234" i="2"/>
  <c r="D234" i="2"/>
  <c r="C234" i="2"/>
  <c r="G229" i="2"/>
  <c r="F229" i="2"/>
  <c r="E229" i="2"/>
  <c r="C229" i="2"/>
  <c r="C223" i="2" s="1"/>
  <c r="C222" i="2" s="1"/>
  <c r="C221" i="2" s="1"/>
  <c r="G224" i="2"/>
  <c r="G223" i="2" s="1"/>
  <c r="G222" i="2" s="1"/>
  <c r="G221" i="2" s="1"/>
  <c r="F224" i="2"/>
  <c r="F223" i="2" s="1"/>
  <c r="F222" i="2" s="1"/>
  <c r="F221" i="2" s="1"/>
  <c r="E224" i="2"/>
  <c r="E223" i="2" s="1"/>
  <c r="E222" i="2" s="1"/>
  <c r="E221" i="2" s="1"/>
  <c r="D224" i="2"/>
  <c r="C224" i="2"/>
  <c r="D223" i="2"/>
  <c r="D222" i="2" s="1"/>
  <c r="D221" i="2" s="1"/>
  <c r="G217" i="2"/>
  <c r="F217" i="2"/>
  <c r="E217" i="2"/>
  <c r="D217" i="2"/>
  <c r="C217" i="2"/>
  <c r="G215" i="2"/>
  <c r="F215" i="2"/>
  <c r="E215" i="2"/>
  <c r="D215" i="2"/>
  <c r="C215" i="2"/>
  <c r="G212" i="2"/>
  <c r="F212" i="2"/>
  <c r="E212" i="2"/>
  <c r="D212" i="2"/>
  <c r="C212" i="2"/>
  <c r="F211" i="2"/>
  <c r="F210" i="2" s="1"/>
  <c r="F209" i="2" s="1"/>
  <c r="C211" i="2"/>
  <c r="C210" i="2" s="1"/>
  <c r="G206" i="2"/>
  <c r="G205" i="2" s="1"/>
  <c r="F206" i="2"/>
  <c r="F205" i="2" s="1"/>
  <c r="E206" i="2"/>
  <c r="D206" i="2"/>
  <c r="C206" i="2"/>
  <c r="C205" i="2" s="1"/>
  <c r="E205" i="2"/>
  <c r="D205" i="2"/>
  <c r="G203" i="2"/>
  <c r="F203" i="2"/>
  <c r="E203" i="2"/>
  <c r="D203" i="2"/>
  <c r="C203" i="2"/>
  <c r="G201" i="2"/>
  <c r="F201" i="2"/>
  <c r="E201" i="2"/>
  <c r="D201" i="2"/>
  <c r="C201" i="2"/>
  <c r="G198" i="2"/>
  <c r="F198" i="2"/>
  <c r="E198" i="2"/>
  <c r="D198" i="2"/>
  <c r="C198" i="2"/>
  <c r="G191" i="2"/>
  <c r="G187" i="2" s="1"/>
  <c r="F191" i="2"/>
  <c r="E191" i="2"/>
  <c r="C191" i="2"/>
  <c r="G188" i="2"/>
  <c r="F188" i="2"/>
  <c r="E188" i="2"/>
  <c r="C188" i="2"/>
  <c r="E187" i="2"/>
  <c r="D187" i="2"/>
  <c r="C187" i="2"/>
  <c r="G185" i="2"/>
  <c r="F185" i="2"/>
  <c r="F179" i="2" s="1"/>
  <c r="E185" i="2"/>
  <c r="D185" i="2"/>
  <c r="C185" i="2"/>
  <c r="G183" i="2"/>
  <c r="F183" i="2"/>
  <c r="E183" i="2"/>
  <c r="D183" i="2"/>
  <c r="C183" i="2"/>
  <c r="G180" i="2"/>
  <c r="F180" i="2"/>
  <c r="E180" i="2"/>
  <c r="D180" i="2"/>
  <c r="C180" i="2"/>
  <c r="G174" i="2"/>
  <c r="F174" i="2"/>
  <c r="F172" i="2" s="1"/>
  <c r="F171" i="2" s="1"/>
  <c r="F170" i="2" s="1"/>
  <c r="E174" i="2"/>
  <c r="C174" i="2"/>
  <c r="C173" i="2" s="1"/>
  <c r="G173" i="2"/>
  <c r="E173" i="2"/>
  <c r="D173" i="2"/>
  <c r="G172" i="2"/>
  <c r="G171" i="2" s="1"/>
  <c r="G170" i="2" s="1"/>
  <c r="E172" i="2"/>
  <c r="E171" i="2" s="1"/>
  <c r="E170" i="2" s="1"/>
  <c r="D172" i="2"/>
  <c r="D171" i="2" s="1"/>
  <c r="D170" i="2" s="1"/>
  <c r="G168" i="2"/>
  <c r="G167" i="2" s="1"/>
  <c r="G166" i="2" s="1"/>
  <c r="F168" i="2"/>
  <c r="F167" i="2" s="1"/>
  <c r="F166" i="2" s="1"/>
  <c r="E168" i="2"/>
  <c r="E167" i="2" s="1"/>
  <c r="E166" i="2" s="1"/>
  <c r="D168" i="2"/>
  <c r="C168" i="2"/>
  <c r="C167" i="2" s="1"/>
  <c r="C166" i="2" s="1"/>
  <c r="D166" i="2"/>
  <c r="G164" i="2"/>
  <c r="G163" i="2" s="1"/>
  <c r="G162" i="2" s="1"/>
  <c r="F164" i="2"/>
  <c r="F163" i="2" s="1"/>
  <c r="F162" i="2" s="1"/>
  <c r="F161" i="2" s="1"/>
  <c r="F160" i="2" s="1"/>
  <c r="E164" i="2"/>
  <c r="E163" i="2" s="1"/>
  <c r="E162" i="2" s="1"/>
  <c r="D164" i="2"/>
  <c r="D163" i="2" s="1"/>
  <c r="D162" i="2" s="1"/>
  <c r="C164" i="2"/>
  <c r="C163" i="2" s="1"/>
  <c r="C162" i="2" s="1"/>
  <c r="G158" i="2"/>
  <c r="F158" i="2"/>
  <c r="E158" i="2"/>
  <c r="D158" i="2"/>
  <c r="C158" i="2"/>
  <c r="G155" i="2"/>
  <c r="F155" i="2"/>
  <c r="F150" i="2" s="1"/>
  <c r="E155" i="2"/>
  <c r="D155" i="2"/>
  <c r="C155" i="2"/>
  <c r="G153" i="2"/>
  <c r="F153" i="2"/>
  <c r="E153" i="2"/>
  <c r="D153" i="2"/>
  <c r="C153" i="2"/>
  <c r="G151" i="2"/>
  <c r="F151" i="2"/>
  <c r="E151" i="2"/>
  <c r="D151" i="2"/>
  <c r="C151" i="2"/>
  <c r="E150" i="2"/>
  <c r="G147" i="2"/>
  <c r="F147" i="2"/>
  <c r="E147" i="2"/>
  <c r="D147" i="2"/>
  <c r="C147" i="2"/>
  <c r="G142" i="2"/>
  <c r="F142" i="2"/>
  <c r="E142" i="2"/>
  <c r="E141" i="2" s="1"/>
  <c r="D142" i="2"/>
  <c r="C142" i="2"/>
  <c r="C141" i="2" s="1"/>
  <c r="D141" i="2"/>
  <c r="G136" i="2"/>
  <c r="G134" i="2" s="1"/>
  <c r="G133" i="2" s="1"/>
  <c r="G132" i="2" s="1"/>
  <c r="F136" i="2"/>
  <c r="F134" i="2" s="1"/>
  <c r="F133" i="2" s="1"/>
  <c r="F132" i="2" s="1"/>
  <c r="E136" i="2"/>
  <c r="D136" i="2"/>
  <c r="D134" i="2" s="1"/>
  <c r="D133" i="2" s="1"/>
  <c r="D132" i="2" s="1"/>
  <c r="C136" i="2"/>
  <c r="E134" i="2"/>
  <c r="E133" i="2" s="1"/>
  <c r="E132" i="2" s="1"/>
  <c r="C134" i="2"/>
  <c r="C133" i="2"/>
  <c r="C132" i="2" s="1"/>
  <c r="G129" i="2"/>
  <c r="G128" i="2" s="1"/>
  <c r="F129" i="2"/>
  <c r="F128" i="2" s="1"/>
  <c r="E129" i="2"/>
  <c r="E128" i="2" s="1"/>
  <c r="D129" i="2"/>
  <c r="D128" i="2" s="1"/>
  <c r="C129" i="2"/>
  <c r="C128" i="2" s="1"/>
  <c r="G123" i="2"/>
  <c r="F123" i="2"/>
  <c r="E123" i="2"/>
  <c r="D123" i="2"/>
  <c r="C123" i="2"/>
  <c r="G121" i="2"/>
  <c r="F121" i="2"/>
  <c r="E121" i="2"/>
  <c r="D121" i="2"/>
  <c r="C121" i="2"/>
  <c r="G112" i="2"/>
  <c r="F112" i="2"/>
  <c r="E112" i="2"/>
  <c r="D112" i="2"/>
  <c r="C112" i="2"/>
  <c r="G106" i="2"/>
  <c r="F106" i="2"/>
  <c r="E106" i="2"/>
  <c r="D106" i="2"/>
  <c r="C106" i="2"/>
  <c r="G102" i="2"/>
  <c r="F102" i="2"/>
  <c r="E102" i="2"/>
  <c r="D102" i="2"/>
  <c r="C102" i="2"/>
  <c r="G98" i="2"/>
  <c r="F98" i="2"/>
  <c r="E98" i="2"/>
  <c r="D98" i="2"/>
  <c r="C98" i="2"/>
  <c r="G92" i="2"/>
  <c r="G91" i="2" s="1"/>
  <c r="G90" i="2" s="1"/>
  <c r="G89" i="2" s="1"/>
  <c r="G88" i="2" s="1"/>
  <c r="F92" i="2"/>
  <c r="F91" i="2" s="1"/>
  <c r="F90" i="2" s="1"/>
  <c r="F89" i="2" s="1"/>
  <c r="F88" i="2" s="1"/>
  <c r="E92" i="2"/>
  <c r="E91" i="2" s="1"/>
  <c r="E90" i="2" s="1"/>
  <c r="E89" i="2" s="1"/>
  <c r="E88" i="2" s="1"/>
  <c r="C92" i="2"/>
  <c r="C91" i="2" s="1"/>
  <c r="C90" i="2" s="1"/>
  <c r="C89" i="2" s="1"/>
  <c r="C88" i="2" s="1"/>
  <c r="D91" i="2"/>
  <c r="D90" i="2"/>
  <c r="D89" i="2"/>
  <c r="D88" i="2" s="1"/>
  <c r="G85" i="2"/>
  <c r="G84" i="2" s="1"/>
  <c r="F85" i="2"/>
  <c r="F84" i="2" s="1"/>
  <c r="D85" i="2"/>
  <c r="D84" i="2" s="1"/>
  <c r="G82" i="2"/>
  <c r="F82" i="2"/>
  <c r="D82" i="2"/>
  <c r="G80" i="2"/>
  <c r="F80" i="2"/>
  <c r="D80" i="2"/>
  <c r="G78" i="2"/>
  <c r="F78" i="2"/>
  <c r="D78" i="2"/>
  <c r="D77" i="2" s="1"/>
  <c r="E72" i="2"/>
  <c r="E71" i="2" s="1"/>
  <c r="C72" i="2"/>
  <c r="C71" i="2" s="1"/>
  <c r="D71" i="2"/>
  <c r="E69" i="2"/>
  <c r="D69" i="2"/>
  <c r="C69" i="2"/>
  <c r="E67" i="2"/>
  <c r="D67" i="2"/>
  <c r="C67" i="2"/>
  <c r="E65" i="2"/>
  <c r="D65" i="2"/>
  <c r="C65" i="2"/>
  <c r="G62" i="2"/>
  <c r="F62" i="2"/>
  <c r="C62" i="2"/>
  <c r="G60" i="2"/>
  <c r="G59" i="2" s="1"/>
  <c r="G58" i="2" s="1"/>
  <c r="G57" i="2" s="1"/>
  <c r="F60" i="2"/>
  <c r="E60" i="2"/>
  <c r="E59" i="2" s="1"/>
  <c r="E58" i="2" s="1"/>
  <c r="E57" i="2" s="1"/>
  <c r="D60" i="2"/>
  <c r="C60" i="2"/>
  <c r="F59" i="2"/>
  <c r="F58" i="2" s="1"/>
  <c r="F57" i="2" s="1"/>
  <c r="D59" i="2"/>
  <c r="C59" i="2"/>
  <c r="C58" i="2" s="1"/>
  <c r="C57" i="2" s="1"/>
  <c r="D58" i="2"/>
  <c r="D57" i="2" s="1"/>
  <c r="G54" i="2"/>
  <c r="G53" i="2" s="1"/>
  <c r="G52" i="2" s="1"/>
  <c r="G51" i="2" s="1"/>
  <c r="F54" i="2"/>
  <c r="F53" i="2" s="1"/>
  <c r="F52" i="2" s="1"/>
  <c r="F51" i="2" s="1"/>
  <c r="E54" i="2"/>
  <c r="C54" i="2"/>
  <c r="C53" i="2" s="1"/>
  <c r="C52" i="2" s="1"/>
  <c r="C51" i="2" s="1"/>
  <c r="C50" i="2" s="1"/>
  <c r="E53" i="2"/>
  <c r="E52" i="2" s="1"/>
  <c r="E51" i="2" s="1"/>
  <c r="D53" i="2"/>
  <c r="D52" i="2"/>
  <c r="D51" i="2"/>
  <c r="G47" i="2"/>
  <c r="G44" i="2" s="1"/>
  <c r="G43" i="2" s="1"/>
  <c r="G42" i="2" s="1"/>
  <c r="F47" i="2"/>
  <c r="E47" i="2"/>
  <c r="E44" i="2" s="1"/>
  <c r="E43" i="2" s="1"/>
  <c r="E42" i="2" s="1"/>
  <c r="D47" i="2"/>
  <c r="C47" i="2"/>
  <c r="G45" i="2"/>
  <c r="F45" i="2"/>
  <c r="E45" i="2"/>
  <c r="D45" i="2"/>
  <c r="D44" i="2" s="1"/>
  <c r="D43" i="2" s="1"/>
  <c r="D42" i="2" s="1"/>
  <c r="C45" i="2"/>
  <c r="C44" i="2"/>
  <c r="C43" i="2" s="1"/>
  <c r="C42" i="2" s="1"/>
  <c r="G40" i="2"/>
  <c r="G39" i="2" s="1"/>
  <c r="F40" i="2"/>
  <c r="F39" i="2" s="1"/>
  <c r="E40" i="2"/>
  <c r="E39" i="2" s="1"/>
  <c r="D40" i="2"/>
  <c r="C40" i="2"/>
  <c r="C39" i="2" s="1"/>
  <c r="D39" i="2"/>
  <c r="G33" i="2"/>
  <c r="F33" i="2"/>
  <c r="E33" i="2"/>
  <c r="D33" i="2"/>
  <c r="C33" i="2"/>
  <c r="G24" i="2"/>
  <c r="F24" i="2"/>
  <c r="E24" i="2"/>
  <c r="D24" i="2"/>
  <c r="C24" i="2"/>
  <c r="G19" i="2"/>
  <c r="F19" i="2"/>
  <c r="E19" i="2"/>
  <c r="D19" i="2"/>
  <c r="C19" i="2"/>
  <c r="G15" i="2"/>
  <c r="F15" i="2"/>
  <c r="E15" i="2"/>
  <c r="D15" i="2"/>
  <c r="C15" i="2"/>
  <c r="C14" i="2" s="1"/>
  <c r="F106" i="7" l="1"/>
  <c r="E264" i="2"/>
  <c r="E263" i="2"/>
  <c r="F263" i="2"/>
  <c r="F264" i="2"/>
  <c r="E258" i="2"/>
  <c r="E257" i="2"/>
  <c r="D64" i="2"/>
  <c r="D63" i="2" s="1"/>
  <c r="D62" i="2" s="1"/>
  <c r="D50" i="2" s="1"/>
  <c r="E140" i="2"/>
  <c r="E138" i="2" s="1"/>
  <c r="E139" i="2" s="1"/>
  <c r="F173" i="2"/>
  <c r="G14" i="2"/>
  <c r="G13" i="2" s="1"/>
  <c r="C101" i="2"/>
  <c r="C97" i="2" s="1"/>
  <c r="C96" i="2" s="1"/>
  <c r="C95" i="2" s="1"/>
  <c r="G141" i="2"/>
  <c r="G140" i="2" s="1"/>
  <c r="G138" i="2" s="1"/>
  <c r="G139" i="2" s="1"/>
  <c r="F14" i="2"/>
  <c r="F13" i="2" s="1"/>
  <c r="F44" i="2"/>
  <c r="F43" i="2" s="1"/>
  <c r="F42" i="2" s="1"/>
  <c r="D233" i="2"/>
  <c r="D232" i="2" s="1"/>
  <c r="D231" i="2" s="1"/>
  <c r="E197" i="2"/>
  <c r="E196" i="2" s="1"/>
  <c r="E195" i="2" s="1"/>
  <c r="D257" i="2"/>
  <c r="D14" i="2"/>
  <c r="D13" i="2" s="1"/>
  <c r="D11" i="2" s="1"/>
  <c r="F233" i="2"/>
  <c r="F232" i="2" s="1"/>
  <c r="F231" i="2" s="1"/>
  <c r="F220" i="2" s="1"/>
  <c r="G101" i="2"/>
  <c r="G97" i="2" s="1"/>
  <c r="G96" i="2" s="1"/>
  <c r="G95" i="2" s="1"/>
  <c r="D101" i="2"/>
  <c r="F141" i="2"/>
  <c r="F140" i="2" s="1"/>
  <c r="F138" i="2" s="1"/>
  <c r="F139" i="2" s="1"/>
  <c r="G197" i="2"/>
  <c r="E14" i="2"/>
  <c r="E13" i="2" s="1"/>
  <c r="E11" i="2" s="1"/>
  <c r="G108" i="7"/>
  <c r="G161" i="2"/>
  <c r="G160" i="2" s="1"/>
  <c r="G220" i="2"/>
  <c r="D263" i="2"/>
  <c r="D249" i="2" s="1"/>
  <c r="D248" i="2" s="1"/>
  <c r="D247" i="2" s="1"/>
  <c r="D220" i="2" s="1"/>
  <c r="D264" i="2"/>
  <c r="C13" i="2"/>
  <c r="C11" i="2" s="1"/>
  <c r="F187" i="2"/>
  <c r="F178" i="2" s="1"/>
  <c r="F177" i="2" s="1"/>
  <c r="D97" i="2"/>
  <c r="D96" i="2" s="1"/>
  <c r="D95" i="2" s="1"/>
  <c r="C150" i="2"/>
  <c r="G150" i="2"/>
  <c r="C172" i="2"/>
  <c r="C171" i="2" s="1"/>
  <c r="C170" i="2" s="1"/>
  <c r="E179" i="2"/>
  <c r="E178" i="2" s="1"/>
  <c r="E177" i="2" s="1"/>
  <c r="E176" i="2" s="1"/>
  <c r="D179" i="2"/>
  <c r="D178" i="2" s="1"/>
  <c r="D177" i="2" s="1"/>
  <c r="C179" i="2"/>
  <c r="C178" i="2" s="1"/>
  <c r="C177" i="2" s="1"/>
  <c r="G179" i="2"/>
  <c r="G178" i="2" s="1"/>
  <c r="G177" i="2" s="1"/>
  <c r="C233" i="2"/>
  <c r="C232" i="2" s="1"/>
  <c r="C231" i="2" s="1"/>
  <c r="C220" i="2" s="1"/>
  <c r="G258" i="2"/>
  <c r="E220" i="2"/>
  <c r="C64" i="2"/>
  <c r="E64" i="2"/>
  <c r="E63" i="2" s="1"/>
  <c r="E62" i="2" s="1"/>
  <c r="E50" i="2" s="1"/>
  <c r="D161" i="2"/>
  <c r="D160" i="2" s="1"/>
  <c r="C161" i="2"/>
  <c r="C160" i="2" s="1"/>
  <c r="F197" i="2"/>
  <c r="F196" i="2" s="1"/>
  <c r="F195" i="2" s="1"/>
  <c r="D197" i="2"/>
  <c r="D196" i="2" s="1"/>
  <c r="D195" i="2" s="1"/>
  <c r="C249" i="2"/>
  <c r="C248" i="2" s="1"/>
  <c r="C247" i="2" s="1"/>
  <c r="F101" i="2"/>
  <c r="F97" i="2" s="1"/>
  <c r="F96" i="2" s="1"/>
  <c r="F95" i="2" s="1"/>
  <c r="E101" i="2"/>
  <c r="E97" i="2" s="1"/>
  <c r="E96" i="2" s="1"/>
  <c r="E95" i="2" s="1"/>
  <c r="E161" i="2"/>
  <c r="E160" i="2" s="1"/>
  <c r="C197" i="2"/>
  <c r="C196" i="2" s="1"/>
  <c r="C195" i="2" s="1"/>
  <c r="C176" i="2" s="1"/>
  <c r="E211" i="2"/>
  <c r="E210" i="2" s="1"/>
  <c r="D211" i="2"/>
  <c r="D210" i="2" s="1"/>
  <c r="D208" i="2" s="1"/>
  <c r="G211" i="2"/>
  <c r="G210" i="2" s="1"/>
  <c r="D12" i="2"/>
  <c r="D10" i="2" s="1"/>
  <c r="F11" i="2"/>
  <c r="F12" i="2"/>
  <c r="F10" i="2" s="1"/>
  <c r="E12" i="2"/>
  <c r="E10" i="2" s="1"/>
  <c r="C209" i="2"/>
  <c r="C208" i="2"/>
  <c r="G209" i="2"/>
  <c r="G208" i="2"/>
  <c r="G264" i="2"/>
  <c r="G263" i="2"/>
  <c r="D76" i="2"/>
  <c r="D75" i="2" s="1"/>
  <c r="G196" i="2"/>
  <c r="G195" i="2" s="1"/>
  <c r="G176" i="2" s="1"/>
  <c r="F77" i="2"/>
  <c r="F76" i="2" s="1"/>
  <c r="F75" i="2" s="1"/>
  <c r="F50" i="2" s="1"/>
  <c r="C140" i="2"/>
  <c r="C138" i="2" s="1"/>
  <c r="C139" i="2" s="1"/>
  <c r="F208" i="2"/>
  <c r="C258" i="2"/>
  <c r="F258" i="2"/>
  <c r="F257" i="2"/>
  <c r="G77" i="2"/>
  <c r="G76" i="2" s="1"/>
  <c r="G75" i="2" s="1"/>
  <c r="G50" i="2" s="1"/>
  <c r="D150" i="2"/>
  <c r="D140" i="2" s="1"/>
  <c r="D138" i="2" s="1"/>
  <c r="E12" i="3"/>
  <c r="F12" i="3"/>
  <c r="F54" i="3"/>
  <c r="E54" i="3"/>
  <c r="H57" i="3"/>
  <c r="H53" i="3" s="1"/>
  <c r="G361" i="7"/>
  <c r="I57" i="3" s="1"/>
  <c r="I53" i="3" s="1"/>
  <c r="G231" i="7"/>
  <c r="G239" i="7"/>
  <c r="G242" i="7"/>
  <c r="G11" i="2" l="1"/>
  <c r="G12" i="2"/>
  <c r="G10" i="2" s="1"/>
  <c r="C12" i="2"/>
  <c r="C10" i="2" s="1"/>
  <c r="D209" i="2"/>
  <c r="G107" i="7"/>
  <c r="G106" i="7" s="1"/>
  <c r="F53" i="3"/>
  <c r="G53" i="3"/>
  <c r="E57" i="3"/>
  <c r="E53" i="3" s="1"/>
  <c r="F14" i="3"/>
  <c r="E209" i="2"/>
  <c r="E208" i="2"/>
  <c r="E94" i="2" s="1"/>
  <c r="F176" i="2"/>
  <c r="F94" i="2" s="1"/>
  <c r="D176" i="2"/>
  <c r="D9" i="2" s="1"/>
  <c r="D139" i="2"/>
  <c r="D94" i="2"/>
  <c r="C9" i="2"/>
  <c r="G9" i="2"/>
  <c r="G94" i="2"/>
  <c r="C94" i="2"/>
  <c r="F19" i="7"/>
  <c r="G19" i="7"/>
  <c r="G353" i="7"/>
  <c r="C19" i="7"/>
  <c r="F9" i="2" l="1"/>
  <c r="E9" i="2"/>
  <c r="G235" i="7" l="1"/>
  <c r="G237" i="7"/>
  <c r="G234" i="7" l="1"/>
  <c r="G258" i="7" l="1"/>
  <c r="G257" i="7" s="1"/>
  <c r="E15" i="3" l="1"/>
  <c r="C24" i="7"/>
  <c r="C33" i="7"/>
  <c r="G248" i="7" l="1"/>
  <c r="G247" i="7" s="1"/>
  <c r="G296" i="7"/>
  <c r="G24" i="7"/>
  <c r="G33" i="7"/>
  <c r="G189" i="7"/>
  <c r="G207" i="7"/>
  <c r="G272" i="7"/>
  <c r="G308" i="7"/>
  <c r="H64" i="3"/>
  <c r="F24" i="7"/>
  <c r="F33" i="7"/>
  <c r="G327" i="7"/>
  <c r="G326" i="7" s="1"/>
  <c r="I64" i="3" s="1"/>
  <c r="G318" i="7"/>
  <c r="G301" i="7"/>
  <c r="E47" i="7"/>
  <c r="E33" i="7"/>
  <c r="E24" i="7"/>
  <c r="G264" i="7"/>
  <c r="G226" i="7"/>
  <c r="F52" i="3" l="1"/>
  <c r="G52" i="3"/>
  <c r="H52" i="3"/>
  <c r="E52" i="3"/>
  <c r="G246" i="7"/>
  <c r="I52" i="3"/>
  <c r="G358" i="7" l="1"/>
  <c r="G357" i="7" s="1"/>
  <c r="G356" i="7" s="1"/>
  <c r="C355" i="7"/>
  <c r="G351" i="7"/>
  <c r="G350" i="7" l="1"/>
  <c r="G349" i="7" s="1"/>
  <c r="G355" i="7"/>
  <c r="C347" i="7"/>
  <c r="G345" i="7"/>
  <c r="G344" i="7" s="1"/>
  <c r="G343" i="7" s="1"/>
  <c r="G342" i="7" s="1"/>
  <c r="G339" i="7"/>
  <c r="G338" i="7" s="1"/>
  <c r="G337" i="7" s="1"/>
  <c r="G336" i="7" s="1"/>
  <c r="G322" i="7"/>
  <c r="G317" i="7" s="1"/>
  <c r="G313" i="7"/>
  <c r="G299" i="7"/>
  <c r="G295" i="7" s="1"/>
  <c r="G294" i="7" s="1"/>
  <c r="G290" i="7"/>
  <c r="G289" i="7" s="1"/>
  <c r="G287" i="7"/>
  <c r="G285" i="7"/>
  <c r="G282" i="7"/>
  <c r="G275" i="7"/>
  <c r="G271" i="7" s="1"/>
  <c r="G269" i="7"/>
  <c r="G267" i="7"/>
  <c r="G256" i="7"/>
  <c r="G255" i="7" s="1"/>
  <c r="G254" i="7" s="1"/>
  <c r="G252" i="7"/>
  <c r="G251" i="7" s="1"/>
  <c r="G225" i="7"/>
  <c r="G224" i="7" s="1"/>
  <c r="G220" i="7"/>
  <c r="G218" i="7" s="1"/>
  <c r="G213" i="7"/>
  <c r="G212" i="7" s="1"/>
  <c r="G205" i="7"/>
  <c r="G196" i="7"/>
  <c r="G185" i="7"/>
  <c r="I48" i="3"/>
  <c r="G47" i="7"/>
  <c r="G45" i="7"/>
  <c r="G40" i="7"/>
  <c r="G39" i="7" s="1"/>
  <c r="G15" i="7"/>
  <c r="G14" i="7" s="1"/>
  <c r="H48" i="3"/>
  <c r="F47" i="7"/>
  <c r="F45" i="7"/>
  <c r="F40" i="7"/>
  <c r="F39" i="7" s="1"/>
  <c r="F15" i="7"/>
  <c r="F14" i="7" s="1"/>
  <c r="C15" i="7"/>
  <c r="C14" i="7" s="1"/>
  <c r="C40" i="7"/>
  <c r="C39" i="7" s="1"/>
  <c r="C45" i="7"/>
  <c r="C47" i="7"/>
  <c r="C54" i="7"/>
  <c r="C53" i="7" s="1"/>
  <c r="C52" i="7" s="1"/>
  <c r="C158" i="7"/>
  <c r="C157" i="7" s="1"/>
  <c r="E48" i="3" s="1"/>
  <c r="F26" i="3"/>
  <c r="E64" i="3"/>
  <c r="F64" i="3"/>
  <c r="G64" i="3"/>
  <c r="F48" i="3"/>
  <c r="G48" i="3"/>
  <c r="E45" i="7"/>
  <c r="E44" i="7" s="1"/>
  <c r="E40" i="7"/>
  <c r="E39" i="7" s="1"/>
  <c r="E19" i="7"/>
  <c r="E15" i="7"/>
  <c r="C13" i="7" l="1"/>
  <c r="G184" i="7"/>
  <c r="F34" i="3"/>
  <c r="F13" i="7"/>
  <c r="G13" i="7"/>
  <c r="G348" i="7"/>
  <c r="G347" i="7"/>
  <c r="C44" i="7"/>
  <c r="C43" i="7" s="1"/>
  <c r="C42" i="7" s="1"/>
  <c r="E14" i="7"/>
  <c r="E63" i="3"/>
  <c r="F63" i="3"/>
  <c r="G217" i="7"/>
  <c r="G216" i="7" s="1"/>
  <c r="G178" i="7" s="1"/>
  <c r="F42" i="3"/>
  <c r="F43" i="3"/>
  <c r="G250" i="7"/>
  <c r="G245" i="7" s="1"/>
  <c r="G244" i="7" s="1"/>
  <c r="E43" i="3"/>
  <c r="E42" i="3"/>
  <c r="G316" i="7"/>
  <c r="G315" i="7" s="1"/>
  <c r="F49" i="3"/>
  <c r="E49" i="3"/>
  <c r="I43" i="3"/>
  <c r="H43" i="3"/>
  <c r="G43" i="3"/>
  <c r="G44" i="7"/>
  <c r="G263" i="7"/>
  <c r="F44" i="7"/>
  <c r="C156" i="7"/>
  <c r="C155" i="7" s="1"/>
  <c r="C154" i="7" s="1"/>
  <c r="E43" i="7"/>
  <c r="F35" i="3"/>
  <c r="G281" i="7"/>
  <c r="G280" i="7" s="1"/>
  <c r="G279" i="7" s="1"/>
  <c r="G307" i="7"/>
  <c r="G306" i="7" s="1"/>
  <c r="G305" i="7" s="1"/>
  <c r="G293" i="7"/>
  <c r="G292" i="7"/>
  <c r="G341" i="7"/>
  <c r="G325" i="7" s="1"/>
  <c r="G324" i="7" s="1"/>
  <c r="I22" i="3" s="1"/>
  <c r="G22" i="3"/>
  <c r="E41" i="3"/>
  <c r="F41" i="3"/>
  <c r="E42" i="7" l="1"/>
  <c r="E13" i="7"/>
  <c r="E12" i="7" s="1"/>
  <c r="F40" i="3"/>
  <c r="G12" i="7"/>
  <c r="E35" i="3"/>
  <c r="E40" i="3"/>
  <c r="E39" i="3"/>
  <c r="G262" i="7"/>
  <c r="G261" i="7" s="1"/>
  <c r="G260" i="7" s="1"/>
  <c r="F39" i="3"/>
  <c r="F61" i="3"/>
  <c r="F36" i="3"/>
  <c r="E44" i="3"/>
  <c r="F44" i="3"/>
  <c r="I61" i="3"/>
  <c r="H61" i="3"/>
  <c r="E62" i="3"/>
  <c r="E61" i="3"/>
  <c r="G43" i="7"/>
  <c r="G42" i="7" s="1"/>
  <c r="F43" i="7"/>
  <c r="F42" i="7" s="1"/>
  <c r="E22" i="3"/>
  <c r="F22" i="3"/>
  <c r="H22" i="3"/>
  <c r="G222" i="7"/>
  <c r="G26" i="3"/>
  <c r="G25" i="3" s="1"/>
  <c r="F12" i="7"/>
  <c r="E31" i="3" l="1"/>
  <c r="E10" i="7"/>
  <c r="E9" i="7" s="1"/>
  <c r="E19" i="3"/>
  <c r="E24" i="3"/>
  <c r="I19" i="3"/>
  <c r="G11" i="7"/>
  <c r="F17" i="3"/>
  <c r="F21" i="3"/>
  <c r="F20" i="3" s="1"/>
  <c r="F19" i="3" s="1"/>
  <c r="F11" i="7"/>
  <c r="G10" i="7"/>
  <c r="G9" i="7" s="1"/>
  <c r="E59" i="3"/>
  <c r="F24" i="3"/>
  <c r="F59" i="3"/>
  <c r="H19" i="3"/>
  <c r="F10" i="7"/>
  <c r="F9" i="7" s="1"/>
  <c r="D11" i="5" l="1"/>
  <c r="D10" i="5" s="1"/>
  <c r="I26" i="3"/>
  <c r="I25" i="3" s="1"/>
  <c r="H26" i="3"/>
  <c r="H25" i="3" s="1"/>
  <c r="I58" i="3"/>
  <c r="H58" i="3"/>
  <c r="E26" i="3"/>
  <c r="E58" i="3"/>
  <c r="G58" i="3"/>
  <c r="F18" i="3"/>
  <c r="H24" i="3"/>
  <c r="F58" i="3"/>
  <c r="G304" i="7"/>
  <c r="I24" i="3" l="1"/>
  <c r="F11" i="3"/>
  <c r="F10" i="3" s="1"/>
  <c r="F13" i="3"/>
  <c r="E25" i="3"/>
  <c r="G10" i="1"/>
  <c r="G19" i="3" l="1"/>
  <c r="F13" i="1" l="1"/>
  <c r="G13" i="1" l="1"/>
  <c r="F31" i="3"/>
  <c r="I42" i="3"/>
</calcChain>
</file>

<file path=xl/sharedStrings.xml><?xml version="1.0" encoding="utf-8"?>
<sst xmlns="http://schemas.openxmlformats.org/spreadsheetml/2006/main" count="920" uniqueCount="242">
  <si>
    <t>PRIHODI UKUPNO</t>
  </si>
  <si>
    <t>PRIHODI POSLOVANJA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</si>
  <si>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</si>
  <si>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</si>
  <si>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</si>
  <si>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</si>
  <si>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</si>
  <si>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</si>
  <si>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</si>
  <si>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</si>
  <si>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</si>
  <si>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</si>
  <si>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</si>
  <si>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</si>
  <si>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</si>
  <si>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</si>
  <si>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</si>
  <si>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</si>
  <si>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</si>
  <si>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</si>
  <si>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</si>
  <si>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</si>
  <si>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</si>
  <si>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</si>
  <si>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</si>
  <si>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</si>
  <si>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</si>
  <si>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</si>
  <si>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</si>
  <si>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</si>
  <si>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</si>
  <si>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</si>
  <si>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</si>
  <si>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</si>
  <si>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</si>
  <si>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</si>
  <si>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</si>
  <si>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</si>
  <si>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</si>
  <si>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</si>
  <si>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</si>
  <si>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</si>
  <si>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</si>
  <si>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</si>
  <si>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</si>
  <si>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</si>
  <si>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</si>
  <si>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OŠ 
IVAN BENKOVIĆ</t>
  </si>
  <si>
    <t>OIB: 22113724208</t>
  </si>
  <si>
    <t xml:space="preserve">SVEUKUPNO </t>
  </si>
  <si>
    <t>Program 1001</t>
  </si>
  <si>
    <t>MINIMALNI STANDARD U OSNOVNOM ŠKOLSTVU- MATERIJALNI I FINANCIJSKI RASHODI</t>
  </si>
  <si>
    <t>Aktivnost A100001</t>
  </si>
  <si>
    <t xml:space="preserve">Rashodi poslovanja </t>
  </si>
  <si>
    <t>Naknade troškova zaposlenima</t>
  </si>
  <si>
    <t>Službena putovanja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</si>
  <si>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</si>
  <si>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</si>
  <si>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</si>
  <si>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</si>
  <si>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</si>
  <si>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</si>
  <si>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</si>
  <si>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</si>
  <si>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</si>
  <si>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</si>
  <si>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</si>
  <si>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</si>
  <si>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</si>
  <si>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</si>
  <si>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</si>
  <si>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</si>
  <si>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</si>
  <si>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</si>
  <si>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</si>
  <si>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</si>
  <si>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naknade-provjera diploma</t>
  </si>
  <si>
    <t>Financijski  rashodi</t>
  </si>
  <si>
    <t>Ostali financijski rashodi</t>
  </si>
  <si>
    <t>Bankarske usluge i usluge platnog prometa</t>
  </si>
  <si>
    <t>Naknade građanima i kućanstvima na temelju osiguranja i druge naknade</t>
  </si>
  <si>
    <t>Ostale naknade građanima i kućanstvima iz proračuna</t>
  </si>
  <si>
    <t>Aktivnost A100002</t>
  </si>
  <si>
    <t>TEKUĆE INVESTICIJSKO ODRŽAVANJE- minimalni standard</t>
  </si>
  <si>
    <t>Materijal i dijelovi za tekuće i investicijsko održavanje</t>
  </si>
  <si>
    <t>Usluge tekućeg i investicijskog održavanja</t>
  </si>
  <si>
    <t>POJAČANI STANDARD U ŠKOLSTVU</t>
  </si>
  <si>
    <t>Tekući projekt T100003</t>
  </si>
  <si>
    <t>NATJECANJA</t>
  </si>
  <si>
    <t>Naknade za rad predstavničkih i izvršnih tijela, povjerenstva i slično</t>
  </si>
  <si>
    <t>Tekući projekt T100041</t>
  </si>
  <si>
    <t>E-TEHNIČAR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</si>
  <si>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</si>
  <si>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</si>
  <si>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</si>
  <si>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</si>
  <si>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</si>
  <si>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Naknade za prijevoz, rad na terenu i odvojeni život</t>
  </si>
  <si>
    <t>POTICANJE KORIŠTENJA SREDSTAVA IZ FONDOVA EU</t>
  </si>
  <si>
    <t xml:space="preserve">Tekući projekt T100011 </t>
  </si>
  <si>
    <t>NOVA ŠKOLSKA SHEMA VOĆA I POVRĆA TE MLIJEKA I MLIJEČNIH PROIZVODA</t>
  </si>
  <si>
    <t>Naknade građanima i kućanstvima iz EU sredstava - Školska shema I Medni dan</t>
  </si>
  <si>
    <t>PROGRAMI OSNOVNIH ŠKOLA IZVAN ŽUPANIJSKOG PRORAČUNA</t>
  </si>
  <si>
    <t>Uredski materijal</t>
  </si>
  <si>
    <t>Materijal i sirovine</t>
  </si>
  <si>
    <t>Sitan inventar i auto gume</t>
  </si>
  <si>
    <t>Službena odjeća i obuća</t>
  </si>
  <si>
    <t>Usluge tekućeg i investic.održavanja</t>
  </si>
  <si>
    <t xml:space="preserve">Računalne usluge </t>
  </si>
  <si>
    <t>Obveze za naknade troškova osobama izvan radnog odnosa</t>
  </si>
  <si>
    <t>Članarine</t>
  </si>
  <si>
    <t>Pristojbe i naknade-nezap.invalida</t>
  </si>
  <si>
    <t>Financijski rashodi</t>
  </si>
  <si>
    <t>Bankarske usluge i usluge platnog prom.</t>
  </si>
  <si>
    <t>Zatezne kamate</t>
  </si>
  <si>
    <t>ADMINISTRATIVNO, TEHNIČKO I STRUČNO OSOBLJE</t>
  </si>
  <si>
    <t>Plaće za prekovremeni rad</t>
  </si>
  <si>
    <t>Plaće za posebne uvijete rada</t>
  </si>
  <si>
    <t>Pristojbe i naknade</t>
  </si>
  <si>
    <t>Knjige, umjetnička djela i ostale izložbene vrijednosti</t>
  </si>
  <si>
    <t>Knjige</t>
  </si>
  <si>
    <t>ŠKOLSKA KUHINJA</t>
  </si>
  <si>
    <t>Tekući projekt T100006</t>
  </si>
  <si>
    <t>PRODUŽENI BORAVAK</t>
  </si>
  <si>
    <t>Uredski materijal i ostali materij. rashodi</t>
  </si>
  <si>
    <t>Tekući projekt T100008</t>
  </si>
  <si>
    <t>UČENIČKE ZADRUGE</t>
  </si>
  <si>
    <t>Tekući projekt T100012</t>
  </si>
  <si>
    <t>OPREMA ŠKOLA</t>
  </si>
  <si>
    <t>Postrojenja i oprema</t>
  </si>
  <si>
    <t>Uredska oprema i namještaj</t>
  </si>
  <si>
    <t>Instrumenti, uređaji i strojevi</t>
  </si>
  <si>
    <t>Sportska i glazbena oprema</t>
  </si>
  <si>
    <t>Uređaji, strojevi i oprema za ostale namjene</t>
  </si>
  <si>
    <t>Tekući projekt  T100019</t>
  </si>
  <si>
    <t>PRIJEVOZ UČENIKA S TEŠKOĆAMA</t>
  </si>
  <si>
    <t>Naknada troškova osobama izvan radnog odnosa</t>
  </si>
  <si>
    <t>Naknade građanima i kućanstvima u naravi</t>
  </si>
  <si>
    <t xml:space="preserve">IZVOR FINANCIRANJA </t>
  </si>
  <si>
    <t>OPĆI PRIMITCI</t>
  </si>
  <si>
    <t>PRIHODI OD PRUŽANJA VLASTITIH USLUGA</t>
  </si>
  <si>
    <t xml:space="preserve"> PRIHODI ZA POSEBNE NAMJENE</t>
  </si>
  <si>
    <t xml:space="preserve">POMOĆI </t>
  </si>
  <si>
    <t xml:space="preserve"> POMOĆI </t>
  </si>
  <si>
    <t xml:space="preserve">  POMOĆI( GDS)</t>
  </si>
  <si>
    <t xml:space="preserve"> POMOĆI (GDS)</t>
  </si>
  <si>
    <t xml:space="preserve"> PRIHODI OD PRUŽENIH USLUGA</t>
  </si>
  <si>
    <t xml:space="preserve"> DONACIJE</t>
  </si>
  <si>
    <t xml:space="preserve"> VLASTITI PRIHODI PRENESNI VIŠAK</t>
  </si>
  <si>
    <t xml:space="preserve"> POMOĆI</t>
  </si>
  <si>
    <t>OIB</t>
  </si>
  <si>
    <t>NAZIV USTANOVE</t>
  </si>
  <si>
    <t>Tekući projekt T100054</t>
  </si>
  <si>
    <t>PRSTEN POTPORE V</t>
  </si>
  <si>
    <t>MEĐUNARODNA SURADNJA</t>
  </si>
  <si>
    <t xml:space="preserve">Uredski materijali i ostali materijalni rashodi </t>
  </si>
  <si>
    <t>Uredski materijal i ostali materijlani rashodi</t>
  </si>
  <si>
    <t>Tekući projekt T100055</t>
  </si>
  <si>
    <t>PRSTEN POTPORE VI</t>
  </si>
  <si>
    <t>09 OBRAZOVANJE</t>
  </si>
  <si>
    <t>096 Dodatne usluge u obrazovanju</t>
  </si>
  <si>
    <t>091 predškolsko obrazovanje i osnovno obrazovanje</t>
  </si>
  <si>
    <t>098 Usluge u obrazovanje koje nisu nigdje svrstane</t>
  </si>
  <si>
    <t>Naknade građanima i kućanstvima</t>
  </si>
  <si>
    <t xml:space="preserve">Vlastiti prihodi </t>
  </si>
  <si>
    <t>3.3</t>
  </si>
  <si>
    <t xml:space="preserve">Pomoći </t>
  </si>
  <si>
    <t>Prihodi z posebne namjene</t>
  </si>
  <si>
    <t>1.1</t>
  </si>
  <si>
    <t>4.L</t>
  </si>
  <si>
    <t>5.K</t>
  </si>
  <si>
    <t>Prihodi od imovine</t>
  </si>
  <si>
    <t>Prihodi poslovanja od upravnih i admin. Pristojbi po posebnim propisima i naknadama</t>
  </si>
  <si>
    <t>Prihodi o d prodaje robe te pruženih usluga i prihodi od donacija</t>
  </si>
  <si>
    <t>6.3</t>
  </si>
  <si>
    <t>Donacije</t>
  </si>
  <si>
    <t>3.7</t>
  </si>
  <si>
    <t>1.1 Opći prihodi i primitci</t>
  </si>
  <si>
    <t>Prihodi za posebne namjene</t>
  </si>
  <si>
    <t>Vlastiti prihodi -preseni</t>
  </si>
  <si>
    <t>Rezultata poslovanja</t>
  </si>
  <si>
    <t>Tekući projekt T100020</t>
  </si>
  <si>
    <t>Nabava udžbenika za učenike</t>
  </si>
  <si>
    <t>EUR</t>
  </si>
  <si>
    <t>Tekući projekt T100017</t>
  </si>
  <si>
    <t>Tekući projekt T100002</t>
  </si>
  <si>
    <t>Kapitalne pomoći</t>
  </si>
  <si>
    <t>5.B</t>
  </si>
  <si>
    <t>PRIJEDLOG FINANCIJSKOG PLANA OSNOVNA ŠKOLA IVAN BENKOVIĆ
ZA 2024. I PROJEKCIJA ZA 2025. I 2026. GODINU</t>
  </si>
  <si>
    <t>PROJEKCIJA 2026.</t>
  </si>
  <si>
    <t>Trošak sudskih postupaka</t>
  </si>
  <si>
    <t>Doprinosi za obvezno os.nezaposlenost</t>
  </si>
  <si>
    <t>NABAVA HIGIJENSKIH POTREPŠTINA</t>
  </si>
  <si>
    <t>Tekuće donacije</t>
  </si>
  <si>
    <t>tekuće donacije</t>
  </si>
  <si>
    <t xml:space="preserve">Tekući projekt T100027  </t>
  </si>
  <si>
    <t>IZVRŠENJE 2023.*</t>
  </si>
  <si>
    <t>FP 2024.</t>
  </si>
  <si>
    <t>PLAN ZA  2025.</t>
  </si>
  <si>
    <t>PROJEKCIJA 2027.</t>
  </si>
  <si>
    <t>Projekcija 
za 2027.</t>
  </si>
  <si>
    <t xml:space="preserve"> FINANCIJSKI PLAN OSNOVNA ŠKOLA IVAN BENKOVIĆ
ZA 2026. I PROJEKCIJA ZA 2027. I 2028. GODINU</t>
  </si>
  <si>
    <t>Izvršenje 2024.**</t>
  </si>
  <si>
    <t>Plan za 2026.</t>
  </si>
  <si>
    <t>Projekcija 
za 2028.</t>
  </si>
  <si>
    <t>Izvršenje 2024.</t>
  </si>
  <si>
    <t>Plan 2025.</t>
  </si>
  <si>
    <t>Tekući plan 2025.</t>
  </si>
  <si>
    <t>Tekući plan 2025.**</t>
  </si>
  <si>
    <t>Projekcija za 2027.</t>
  </si>
  <si>
    <t>Tekući Plan 2025.</t>
  </si>
  <si>
    <t>Tekući plan za 2025.</t>
  </si>
  <si>
    <t>IZVRŠENJE 2024.*</t>
  </si>
  <si>
    <t>FP 2025.</t>
  </si>
  <si>
    <t>PLAN ZA  2026.</t>
  </si>
  <si>
    <t>PROJEKCIJA 2028.</t>
  </si>
  <si>
    <t xml:space="preserve">Tekući projekt T100006 </t>
  </si>
  <si>
    <t>OSTALE IZVANŠKOLSKE AKTIVNOSTI</t>
  </si>
  <si>
    <t>Tekući projekt T100058</t>
  </si>
  <si>
    <t>Program 1002</t>
  </si>
  <si>
    <t>KAPITALNO ULAGANJE</t>
  </si>
  <si>
    <t>Tekući projekt T100001</t>
  </si>
  <si>
    <t>Tekući projekt T100016</t>
  </si>
  <si>
    <t>KNJIGE ZA ŠKOLSKU KNJIŽNICU</t>
  </si>
  <si>
    <t>Program 1003</t>
  </si>
  <si>
    <t>TEKUĆE INVESTICIJSKO ODRŽAVANJE- U ŠKOLSTVU</t>
  </si>
  <si>
    <t>tekući prijenosi između korisnika istog proračuna</t>
  </si>
  <si>
    <t>Naknade građanima i kućanstvima iz EU sredstava - Školska shema i medni dan</t>
  </si>
  <si>
    <t xml:space="preserve">Tekući projekt T100058 </t>
  </si>
  <si>
    <t>PRSTEN POTPORE VII. SUF.EU PROJEKTA</t>
  </si>
  <si>
    <t>Rahodi za usluge</t>
  </si>
  <si>
    <t>DODATNA ULAGANJA</t>
  </si>
  <si>
    <t>Izvor 1.1.</t>
  </si>
  <si>
    <t>Tekući projekt T100040</t>
  </si>
  <si>
    <t>STRUČNO USAVRŠAVANJE DJELATNIKA</t>
  </si>
  <si>
    <t>PRSTEN POTPORE VI.</t>
  </si>
  <si>
    <t>PRSTEN POTPORE VI. ESF+</t>
  </si>
  <si>
    <t>Tekući projekt T100060 IZVOR 5012</t>
  </si>
  <si>
    <t>Sitan inventar i autogume</t>
  </si>
  <si>
    <t xml:space="preserve"> FINANCIJSKI PLAN OSNOVNE ŠKOLE IVAN BENKOVIĆ
ZA 2026. I PROJEKCIJE ZA 2027. I 2028. GODINU</t>
  </si>
  <si>
    <t>FINANCIJSKI PLAN OSNOVNE ŠKOLE IVAN BENKOVIĆ
ZA 2026. I PROJEKCIJA ZA 2027. I 2028. GODINU</t>
  </si>
  <si>
    <t xml:space="preserve"> FINANCIJSKI PLAN OSNOVNE ŠKOLE IVAN BENKOVIĆ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</si>
</sst>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C1C1FF"/>
      </patternFill>
    </fill>
    <fill>
      <patternFill patternType="solid">
        <fgColor theme="7" tint="0.39997558519241921"/>
        <bgColor rgb="FFE1E1FF"/>
      </patternFill>
    </fill>
    <fill>
      <patternFill patternType="solid">
        <fgColor theme="0"/>
        <bgColor rgb="FFC1C1FF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C1C1FF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C1C1FF"/>
      </patternFill>
    </fill>
    <fill>
      <patternFill patternType="solid">
        <fgColor theme="7" tint="0.59999389629810485"/>
        <bgColor rgb="FFE1E1FF"/>
      </patternFill>
    </fill>
    <fill>
      <patternFill patternType="solid">
        <fgColor theme="4"/>
        <bgColor rgb="FFE1E1FF"/>
      </patternFill>
    </fill>
    <fill>
      <patternFill patternType="solid">
        <fgColor theme="6"/>
        <bgColor rgb="FFE1E1FF"/>
      </patternFill>
    </fill>
    <fill>
      <patternFill patternType="solid">
        <fgColor theme="9" tint="-0.499984740745262"/>
        <bgColor rgb="FFE1E1FF"/>
      </patternFill>
    </fill>
    <fill>
      <patternFill patternType="solid">
        <fgColor theme="9" tint="-0.249977111117893"/>
        <bgColor rgb="FFE1E1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C1C1FF"/>
      </patternFill>
    </fill>
    <fill>
      <patternFill patternType="solid">
        <fgColor theme="7"/>
        <bgColor rgb="FFE1E1FF"/>
      </patternFill>
    </fill>
    <fill>
      <patternFill patternType="solid">
        <fgColor theme="0"/>
        <bgColor rgb="FFE1E1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rgb="FFC1C1FF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E1E1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/>
  </cellStyleXfs>
  <cellXfs count="22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18" fillId="0" borderId="3" xfId="0" applyFont="1" applyBorder="1" applyAlignment="1">
      <alignment wrapText="1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11" fillId="5" borderId="3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wrapText="1"/>
    </xf>
    <xf numFmtId="4" fontId="11" fillId="5" borderId="3" xfId="0" applyNumberFormat="1" applyFont="1" applyFill="1" applyBorder="1"/>
    <xf numFmtId="0" fontId="20" fillId="6" borderId="3" xfId="1" applyFont="1" applyFill="1" applyBorder="1" applyAlignment="1">
      <alignment horizontal="left" vertical="center" wrapText="1"/>
    </xf>
    <xf numFmtId="0" fontId="20" fillId="6" borderId="3" xfId="1" applyFont="1" applyFill="1" applyBorder="1" applyAlignment="1">
      <alignment horizontal="left" vertical="center" wrapText="1" readingOrder="1"/>
    </xf>
    <xf numFmtId="4" fontId="20" fillId="6" borderId="3" xfId="1" applyNumberFormat="1" applyFont="1" applyFill="1" applyBorder="1" applyAlignment="1">
      <alignment horizontal="right" vertical="center" wrapText="1" readingOrder="1"/>
    </xf>
    <xf numFmtId="0" fontId="20" fillId="7" borderId="3" xfId="1" applyFont="1" applyFill="1" applyBorder="1" applyAlignment="1">
      <alignment horizontal="left" vertical="center" wrapText="1"/>
    </xf>
    <xf numFmtId="0" fontId="20" fillId="7" borderId="3" xfId="1" applyFont="1" applyFill="1" applyBorder="1" applyAlignment="1">
      <alignment horizontal="left" vertical="center" wrapText="1" readingOrder="1"/>
    </xf>
    <xf numFmtId="4" fontId="20" fillId="7" borderId="3" xfId="1" applyNumberFormat="1" applyFont="1" applyFill="1" applyBorder="1" applyAlignment="1">
      <alignment horizontal="right" vertical="center" wrapText="1" readingOrder="1"/>
    </xf>
    <xf numFmtId="4" fontId="6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20" fillId="8" borderId="3" xfId="1" applyNumberFormat="1" applyFont="1" applyFill="1" applyBorder="1" applyAlignment="1">
      <alignment horizontal="right" vertical="center" wrapText="1" readingOrder="1"/>
    </xf>
    <xf numFmtId="0" fontId="3" fillId="0" borderId="3" xfId="0" applyFont="1" applyBorder="1" applyAlignment="1">
      <alignment horizontal="center" wrapText="1"/>
    </xf>
    <xf numFmtId="4" fontId="21" fillId="0" borderId="3" xfId="0" applyNumberFormat="1" applyFont="1" applyBorder="1" applyAlignment="1">
      <alignment horizontal="right"/>
    </xf>
    <xf numFmtId="0" fontId="3" fillId="9" borderId="3" xfId="0" applyFont="1" applyFill="1" applyBorder="1" applyAlignment="1">
      <alignment wrapText="1"/>
    </xf>
    <xf numFmtId="4" fontId="3" fillId="9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4" fontId="3" fillId="2" borderId="3" xfId="0" applyNumberFormat="1" applyFont="1" applyFill="1" applyBorder="1" applyAlignment="1">
      <alignment horizontal="right"/>
    </xf>
    <xf numFmtId="0" fontId="3" fillId="10" borderId="3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wrapText="1"/>
    </xf>
    <xf numFmtId="4" fontId="3" fillId="10" borderId="3" xfId="0" applyNumberFormat="1" applyFont="1" applyFill="1" applyBorder="1" applyAlignment="1">
      <alignment horizontal="right"/>
    </xf>
    <xf numFmtId="4" fontId="20" fillId="11" borderId="3" xfId="1" applyNumberFormat="1" applyFont="1" applyFill="1" applyBorder="1" applyAlignment="1">
      <alignment horizontal="right" vertical="center" wrapText="1" readingOrder="1"/>
    </xf>
    <xf numFmtId="0" fontId="3" fillId="12" borderId="3" xfId="0" applyFont="1" applyFill="1" applyBorder="1" applyAlignment="1">
      <alignment horizontal="center" wrapText="1"/>
    </xf>
    <xf numFmtId="0" fontId="3" fillId="12" borderId="3" xfId="0" applyFont="1" applyFill="1" applyBorder="1" applyAlignment="1">
      <alignment wrapText="1"/>
    </xf>
    <xf numFmtId="4" fontId="3" fillId="12" borderId="3" xfId="0" applyNumberFormat="1" applyFont="1" applyFill="1" applyBorder="1" applyAlignment="1">
      <alignment horizontal="right"/>
    </xf>
    <xf numFmtId="4" fontId="20" fillId="13" borderId="3" xfId="1" applyNumberFormat="1" applyFont="1" applyFill="1" applyBorder="1" applyAlignment="1">
      <alignment horizontal="right" vertical="center" wrapText="1" readingOrder="1"/>
    </xf>
    <xf numFmtId="0" fontId="21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wrapText="1"/>
    </xf>
    <xf numFmtId="0" fontId="20" fillId="14" borderId="3" xfId="1" applyFont="1" applyFill="1" applyBorder="1" applyAlignment="1">
      <alignment horizontal="left" vertical="center" wrapText="1"/>
    </xf>
    <xf numFmtId="0" fontId="20" fillId="14" borderId="3" xfId="1" applyFont="1" applyFill="1" applyBorder="1" applyAlignment="1">
      <alignment horizontal="left" vertical="center" wrapText="1" readingOrder="1"/>
    </xf>
    <xf numFmtId="4" fontId="20" fillId="14" borderId="3" xfId="1" applyNumberFormat="1" applyFont="1" applyFill="1" applyBorder="1" applyAlignment="1">
      <alignment horizontal="right" vertical="center" wrapText="1" readingOrder="1"/>
    </xf>
    <xf numFmtId="0" fontId="22" fillId="0" borderId="3" xfId="1" applyFont="1" applyBorder="1" applyAlignment="1">
      <alignment horizontal="left" vertical="center" wrapText="1" readingOrder="1"/>
    </xf>
    <xf numFmtId="0" fontId="22" fillId="7" borderId="3" xfId="1" applyFont="1" applyFill="1" applyBorder="1" applyAlignment="1">
      <alignment horizontal="left" vertical="center" wrapText="1"/>
    </xf>
    <xf numFmtId="0" fontId="22" fillId="7" borderId="3" xfId="1" applyFont="1" applyFill="1" applyBorder="1" applyAlignment="1">
      <alignment horizontal="left" vertical="center" wrapText="1" readingOrder="1"/>
    </xf>
    <xf numFmtId="4" fontId="22" fillId="7" borderId="3" xfId="1" applyNumberFormat="1" applyFont="1" applyFill="1" applyBorder="1" applyAlignment="1">
      <alignment horizontal="right" vertical="center" wrapText="1" readingOrder="1"/>
    </xf>
    <xf numFmtId="0" fontId="22" fillId="0" borderId="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4" fontId="23" fillId="8" borderId="3" xfId="1" applyNumberFormat="1" applyFont="1" applyFill="1" applyBorder="1" applyAlignment="1">
      <alignment horizontal="right" vertical="center" wrapText="1" readingOrder="1"/>
    </xf>
    <xf numFmtId="0" fontId="20" fillId="0" borderId="3" xfId="1" applyFont="1" applyBorder="1" applyAlignment="1">
      <alignment horizontal="center" vertical="center" wrapText="1"/>
    </xf>
    <xf numFmtId="0" fontId="23" fillId="12" borderId="3" xfId="1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vertical="center" wrapText="1"/>
    </xf>
    <xf numFmtId="0" fontId="20" fillId="15" borderId="3" xfId="1" applyFont="1" applyFill="1" applyBorder="1" applyAlignment="1">
      <alignment horizontal="left" vertical="center" wrapText="1"/>
    </xf>
    <xf numFmtId="0" fontId="20" fillId="15" borderId="3" xfId="1" applyFont="1" applyFill="1" applyBorder="1" applyAlignment="1">
      <alignment horizontal="left" vertical="center" wrapText="1" readingOrder="1"/>
    </xf>
    <xf numFmtId="4" fontId="20" fillId="15" borderId="3" xfId="1" applyNumberFormat="1" applyFont="1" applyFill="1" applyBorder="1" applyAlignment="1">
      <alignment horizontal="right" vertical="center" wrapText="1" readingOrder="1"/>
    </xf>
    <xf numFmtId="0" fontId="20" fillId="16" borderId="3" xfId="1" applyFont="1" applyFill="1" applyBorder="1" applyAlignment="1">
      <alignment horizontal="left" vertical="center" wrapText="1"/>
    </xf>
    <xf numFmtId="0" fontId="20" fillId="16" borderId="3" xfId="1" applyFont="1" applyFill="1" applyBorder="1" applyAlignment="1">
      <alignment horizontal="left" vertical="center" wrapText="1" readingOrder="1"/>
    </xf>
    <xf numFmtId="4" fontId="20" fillId="16" borderId="3" xfId="1" applyNumberFormat="1" applyFont="1" applyFill="1" applyBorder="1" applyAlignment="1">
      <alignment horizontal="right" vertical="center" wrapText="1" readingOrder="1"/>
    </xf>
    <xf numFmtId="0" fontId="24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wrapText="1"/>
    </xf>
    <xf numFmtId="4" fontId="24" fillId="0" borderId="3" xfId="0" applyNumberFormat="1" applyFont="1" applyBorder="1" applyAlignment="1">
      <alignment horizontal="right"/>
    </xf>
    <xf numFmtId="0" fontId="20" fillId="0" borderId="3" xfId="1" applyFont="1" applyBorder="1" applyAlignment="1">
      <alignment horizontal="left" vertical="center" wrapText="1" readingOrder="1"/>
    </xf>
    <xf numFmtId="0" fontId="20" fillId="17" borderId="3" xfId="1" applyFont="1" applyFill="1" applyBorder="1" applyAlignment="1">
      <alignment horizontal="left" vertical="center" wrapText="1"/>
    </xf>
    <xf numFmtId="0" fontId="20" fillId="17" borderId="3" xfId="1" applyFont="1" applyFill="1" applyBorder="1" applyAlignment="1">
      <alignment horizontal="left" vertical="center" wrapText="1" readingOrder="1"/>
    </xf>
    <xf numFmtId="4" fontId="20" fillId="17" borderId="3" xfId="1" applyNumberFormat="1" applyFont="1" applyFill="1" applyBorder="1" applyAlignment="1">
      <alignment horizontal="right" vertical="center" wrapText="1" readingOrder="1"/>
    </xf>
    <xf numFmtId="0" fontId="20" fillId="18" borderId="3" xfId="1" applyFont="1" applyFill="1" applyBorder="1" applyAlignment="1">
      <alignment horizontal="left" vertical="center" wrapText="1"/>
    </xf>
    <xf numFmtId="0" fontId="20" fillId="18" borderId="3" xfId="1" applyFont="1" applyFill="1" applyBorder="1" applyAlignment="1">
      <alignment horizontal="left" vertical="center" wrapText="1" readingOrder="1"/>
    </xf>
    <xf numFmtId="4" fontId="20" fillId="18" borderId="3" xfId="1" applyNumberFormat="1" applyFont="1" applyFill="1" applyBorder="1" applyAlignment="1">
      <alignment horizontal="right" vertical="center" wrapText="1" readingOrder="1"/>
    </xf>
    <xf numFmtId="4" fontId="3" fillId="19" borderId="3" xfId="0" applyNumberFormat="1" applyFont="1" applyFill="1" applyBorder="1" applyAlignment="1">
      <alignment horizontal="right"/>
    </xf>
    <xf numFmtId="4" fontId="20" fillId="20" borderId="3" xfId="1" applyNumberFormat="1" applyFont="1" applyFill="1" applyBorder="1" applyAlignment="1">
      <alignment horizontal="right" vertical="center" wrapText="1" readingOrder="1"/>
    </xf>
    <xf numFmtId="0" fontId="20" fillId="21" borderId="3" xfId="1" applyFont="1" applyFill="1" applyBorder="1" applyAlignment="1">
      <alignment horizontal="left" vertical="center" wrapText="1"/>
    </xf>
    <xf numFmtId="0" fontId="20" fillId="21" borderId="3" xfId="1" applyFont="1" applyFill="1" applyBorder="1" applyAlignment="1">
      <alignment horizontal="left" vertical="center" wrapText="1" readingOrder="1"/>
    </xf>
    <xf numFmtId="4" fontId="20" fillId="21" borderId="3" xfId="1" applyNumberFormat="1" applyFont="1" applyFill="1" applyBorder="1" applyAlignment="1">
      <alignment horizontal="right" vertical="center" wrapText="1" readingOrder="1"/>
    </xf>
    <xf numFmtId="0" fontId="17" fillId="9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4" fontId="20" fillId="22" borderId="3" xfId="1" applyNumberFormat="1" applyFont="1" applyFill="1" applyBorder="1" applyAlignment="1">
      <alignment horizontal="right" vertical="center" wrapText="1" readingOrder="1"/>
    </xf>
    <xf numFmtId="0" fontId="1" fillId="0" borderId="0" xfId="0" applyFont="1"/>
    <xf numFmtId="4" fontId="23" fillId="8" borderId="3" xfId="1" applyNumberFormat="1" applyFont="1" applyFill="1" applyBorder="1" applyAlignment="1">
      <alignment horizontal="right" wrapText="1" readingOrder="1"/>
    </xf>
    <xf numFmtId="16" fontId="10" fillId="2" borderId="3" xfId="0" quotePrefix="1" applyNumberFormat="1" applyFont="1" applyFill="1" applyBorder="1" applyAlignment="1">
      <alignment horizontal="left" vertical="center"/>
    </xf>
    <xf numFmtId="49" fontId="10" fillId="2" borderId="3" xfId="0" quotePrefix="1" applyNumberFormat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0" fontId="9" fillId="3" borderId="2" xfId="0" applyFont="1" applyFill="1" applyBorder="1" applyAlignment="1">
      <alignment vertical="center"/>
    </xf>
    <xf numFmtId="0" fontId="19" fillId="0" borderId="0" xfId="1"/>
    <xf numFmtId="4" fontId="6" fillId="3" borderId="1" xfId="0" quotePrefix="1" applyNumberFormat="1" applyFont="1" applyFill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2" borderId="0" xfId="0" applyFill="1"/>
    <xf numFmtId="4" fontId="20" fillId="8" borderId="3" xfId="1" applyNumberFormat="1" applyFont="1" applyFill="1" applyBorder="1" applyAlignment="1">
      <alignment wrapText="1" readingOrder="1"/>
    </xf>
    <xf numFmtId="4" fontId="23" fillId="22" borderId="3" xfId="1" applyNumberFormat="1" applyFont="1" applyFill="1" applyBorder="1" applyAlignment="1">
      <alignment horizontal="right" vertical="center" wrapText="1" readingOrder="1"/>
    </xf>
    <xf numFmtId="4" fontId="6" fillId="4" borderId="1" xfId="0" quotePrefix="1" applyNumberFormat="1" applyFont="1" applyFill="1" applyBorder="1" applyAlignment="1">
      <alignment horizontal="right" wrapText="1"/>
    </xf>
    <xf numFmtId="0" fontId="6" fillId="23" borderId="3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2" borderId="0" xfId="0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 vertical="top" wrapText="1"/>
    </xf>
    <xf numFmtId="4" fontId="26" fillId="0" borderId="3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3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27" fillId="0" borderId="0" xfId="0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right"/>
    </xf>
    <xf numFmtId="165" fontId="6" fillId="3" borderId="1" xfId="0" quotePrefix="1" applyNumberFormat="1" applyFont="1" applyFill="1" applyBorder="1" applyAlignment="1">
      <alignment horizontal="center" wrapText="1"/>
    </xf>
    <xf numFmtId="0" fontId="0" fillId="0" borderId="0" xfId="0"/>
    <xf numFmtId="0" fontId="6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20" fillId="6" borderId="3" xfId="1" applyFont="1" applyFill="1" applyBorder="1" applyAlignment="1">
      <alignment horizontal="left" vertical="center" wrapText="1"/>
    </xf>
    <xf numFmtId="0" fontId="20" fillId="6" borderId="3" xfId="1" applyFont="1" applyFill="1" applyBorder="1" applyAlignment="1">
      <alignment horizontal="left" vertical="center" wrapText="1" readingOrder="1"/>
    </xf>
    <xf numFmtId="0" fontId="20" fillId="7" borderId="3" xfId="1" applyFont="1" applyFill="1" applyBorder="1" applyAlignment="1">
      <alignment horizontal="left" vertical="center" wrapText="1"/>
    </xf>
    <xf numFmtId="0" fontId="20" fillId="7" borderId="3" xfId="1" applyFont="1" applyFill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center" wrapText="1"/>
    </xf>
    <xf numFmtId="0" fontId="20" fillId="0" borderId="3" xfId="1" applyFont="1" applyBorder="1" applyAlignment="1">
      <alignment horizontal="left" vertical="center" wrapText="1" readingOrder="1"/>
    </xf>
    <xf numFmtId="0" fontId="20" fillId="5" borderId="3" xfId="1" applyFont="1" applyFill="1" applyBorder="1" applyAlignment="1">
      <alignment horizontal="left" vertical="center" wrapText="1" readingOrder="1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wrapText="1"/>
    </xf>
    <xf numFmtId="0" fontId="20" fillId="24" borderId="3" xfId="1" applyFont="1" applyFill="1" applyBorder="1" applyAlignment="1">
      <alignment horizontal="left" vertical="center" wrapText="1"/>
    </xf>
    <xf numFmtId="0" fontId="20" fillId="24" borderId="3" xfId="1" applyFont="1" applyFill="1" applyBorder="1" applyAlignment="1">
      <alignment horizontal="left" vertical="center" wrapText="1" readingOrder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20" fillId="26" borderId="3" xfId="1" applyFont="1" applyFill="1" applyBorder="1" applyAlignment="1">
      <alignment horizontal="left" vertical="center" wrapText="1"/>
    </xf>
    <xf numFmtId="0" fontId="20" fillId="25" borderId="3" xfId="1" applyFont="1" applyFill="1" applyBorder="1" applyAlignment="1">
      <alignment horizontal="left" vertical="center" wrapText="1" readingOrder="1"/>
    </xf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165" fontId="11" fillId="0" borderId="3" xfId="0" applyNumberFormat="1" applyFont="1" applyBorder="1"/>
    <xf numFmtId="165" fontId="20" fillId="0" borderId="3" xfId="1" applyNumberFormat="1" applyFont="1" applyFill="1" applyBorder="1" applyAlignment="1">
      <alignment horizontal="right" vertical="center" wrapText="1" readingOrder="1"/>
    </xf>
    <xf numFmtId="165" fontId="20" fillId="0" borderId="3" xfId="1" applyNumberFormat="1" applyFont="1" applyBorder="1" applyAlignment="1">
      <alignment horizontal="right" vertical="center" wrapText="1" readingOrder="1"/>
    </xf>
    <xf numFmtId="165" fontId="3" fillId="0" borderId="3" xfId="0" applyNumberFormat="1" applyFont="1" applyBorder="1" applyAlignment="1">
      <alignment horizontal="right"/>
    </xf>
    <xf numFmtId="165" fontId="23" fillId="0" borderId="3" xfId="1" applyNumberFormat="1" applyFont="1" applyBorder="1" applyAlignment="1">
      <alignment horizontal="right" vertical="center" wrapText="1" readingOrder="1"/>
    </xf>
    <xf numFmtId="165" fontId="20" fillId="25" borderId="3" xfId="1" applyNumberFormat="1" applyFont="1" applyFill="1" applyBorder="1" applyAlignment="1">
      <alignment horizontal="right" vertical="center" wrapText="1" readingOrder="1"/>
    </xf>
    <xf numFmtId="165" fontId="20" fillId="5" borderId="3" xfId="1" applyNumberFormat="1" applyFont="1" applyFill="1" applyBorder="1" applyAlignment="1">
      <alignment horizontal="right" vertical="center" wrapText="1" readingOrder="1"/>
    </xf>
    <xf numFmtId="165" fontId="0" fillId="0" borderId="3" xfId="0" applyNumberFormat="1" applyBorder="1"/>
    <xf numFmtId="165" fontId="1" fillId="0" borderId="3" xfId="0" applyNumberFormat="1" applyFont="1" applyBorder="1"/>
    <xf numFmtId="165" fontId="23" fillId="0" borderId="3" xfId="1" applyNumberFormat="1" applyFont="1" applyBorder="1" applyAlignment="1">
      <alignment wrapText="1" readingOrder="1"/>
    </xf>
    <xf numFmtId="165" fontId="3" fillId="2" borderId="3" xfId="0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 applyAlignment="1">
      <alignment horizontal="right" vertical="center" wrapText="1"/>
    </xf>
    <xf numFmtId="165" fontId="26" fillId="2" borderId="4" xfId="0" applyNumberFormat="1" applyFont="1" applyFill="1" applyBorder="1" applyAlignment="1">
      <alignment horizontal="right" wrapText="1"/>
    </xf>
    <xf numFmtId="165" fontId="3" fillId="2" borderId="3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21" fillId="0" borderId="3" xfId="0" applyNumberFormat="1" applyFont="1" applyBorder="1" applyAlignment="1">
      <alignment horizontal="right"/>
    </xf>
    <xf numFmtId="165" fontId="26" fillId="0" borderId="3" xfId="0" applyNumberFormat="1" applyFont="1" applyBorder="1" applyAlignment="1">
      <alignment horizontal="right"/>
    </xf>
    <xf numFmtId="165" fontId="23" fillId="0" borderId="3" xfId="1" applyNumberFormat="1" applyFont="1" applyBorder="1" applyAlignment="1">
      <alignment horizontal="right" wrapText="1" readingOrder="1"/>
    </xf>
    <xf numFmtId="165" fontId="22" fillId="0" borderId="3" xfId="1" applyNumberFormat="1" applyFont="1" applyBorder="1" applyAlignment="1">
      <alignment horizontal="right" vertical="center" wrapText="1" readingOrder="1"/>
    </xf>
    <xf numFmtId="165" fontId="24" fillId="0" borderId="3" xfId="0" applyNumberFormat="1" applyFont="1" applyBorder="1" applyAlignment="1">
      <alignment horizontal="right"/>
    </xf>
    <xf numFmtId="0" fontId="6" fillId="5" borderId="3" xfId="0" applyFont="1" applyFill="1" applyBorder="1" applyAlignment="1">
      <alignment vertical="center"/>
    </xf>
    <xf numFmtId="165" fontId="6" fillId="5" borderId="3" xfId="0" applyNumberFormat="1" applyFont="1" applyFill="1" applyBorder="1" applyAlignment="1">
      <alignment vertical="center"/>
    </xf>
    <xf numFmtId="165" fontId="6" fillId="5" borderId="4" xfId="0" applyNumberFormat="1" applyFont="1" applyFill="1" applyBorder="1" applyAlignment="1">
      <alignment horizontal="left" vertical="center" wrapText="1"/>
    </xf>
    <xf numFmtId="165" fontId="28" fillId="5" borderId="4" xfId="0" applyNumberFormat="1" applyFont="1" applyFill="1" applyBorder="1" applyAlignment="1">
      <alignment horizontal="right" wrapText="1"/>
    </xf>
    <xf numFmtId="165" fontId="0" fillId="0" borderId="3" xfId="0" applyNumberFormat="1" applyFill="1" applyBorder="1"/>
    <xf numFmtId="165" fontId="1" fillId="0" borderId="3" xfId="0" applyNumberFormat="1" applyFont="1" applyFill="1" applyBorder="1"/>
    <xf numFmtId="165" fontId="28" fillId="5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1" fillId="2" borderId="1" xfId="0" quotePrefix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</cellXfs>
  <cellStyles count="2">
    <cellStyle name="Normal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/OneDrive%20-%20CARNET/RIF/RIF/2023/zagreba&#269;ka%20&#382;upanija/REBALANS%2023/O&#352;%20IVAN%20BENKOVI&#262;%20FP%2023-24-25(ispravak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lena\Downloads\FP_OS_IVAN_BENKOVIC_FP_25-26-27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 Račun prihoda i rashoda"/>
      <sheetName val="Rashodi prema funkcijskoj kl"/>
      <sheetName val="POSEBNI DIO"/>
    </sheetNames>
    <sheetDataSet>
      <sheetData sheetId="0"/>
      <sheetData sheetId="1"/>
      <sheetData sheetId="2"/>
      <sheetData sheetId="3">
        <row r="301">
          <cell r="C301">
            <v>0</v>
          </cell>
          <cell r="D30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 Račun prihoda i rashoda"/>
      <sheetName val="Rashodi prema funkcijskoj kl"/>
      <sheetName val="Račun financiranja"/>
      <sheetName val="POSEBNI DIO"/>
      <sheetName val="FP 2.RAZINA ŠO"/>
    </sheetNames>
    <sheetDataSet>
      <sheetData sheetId="0"/>
      <sheetData sheetId="1"/>
      <sheetData sheetId="2"/>
      <sheetData sheetId="3"/>
      <sheetData sheetId="4">
        <row r="12">
          <cell r="D12">
            <v>92640</v>
          </cell>
        </row>
        <row r="42">
          <cell r="D42">
            <v>13157</v>
          </cell>
        </row>
        <row r="51">
          <cell r="D51">
            <v>3480.65</v>
          </cell>
        </row>
        <row r="52">
          <cell r="D52">
            <v>3480.65</v>
          </cell>
        </row>
        <row r="57">
          <cell r="D57">
            <v>519.35</v>
          </cell>
        </row>
        <row r="62">
          <cell r="D62">
            <v>63531</v>
          </cell>
        </row>
        <row r="75">
          <cell r="D75">
            <v>0</v>
          </cell>
        </row>
        <row r="88">
          <cell r="D88">
            <v>3300</v>
          </cell>
        </row>
        <row r="96">
          <cell r="D96">
            <v>28622</v>
          </cell>
        </row>
        <row r="132">
          <cell r="D132">
            <v>10</v>
          </cell>
        </row>
        <row r="139">
          <cell r="D139">
            <v>1850700</v>
          </cell>
        </row>
        <row r="160">
          <cell r="D160">
            <v>5000</v>
          </cell>
        </row>
        <row r="171">
          <cell r="D171">
            <v>210000</v>
          </cell>
        </row>
        <row r="177">
          <cell r="D177">
            <v>77050</v>
          </cell>
        </row>
        <row r="195">
          <cell r="D195">
            <v>500</v>
          </cell>
        </row>
        <row r="209">
          <cell r="D209">
            <v>750</v>
          </cell>
        </row>
        <row r="221">
          <cell r="D221">
            <v>10550</v>
          </cell>
        </row>
        <row r="231">
          <cell r="D231">
            <v>600</v>
          </cell>
        </row>
        <row r="240">
          <cell r="D240">
            <v>500</v>
          </cell>
        </row>
        <row r="247">
          <cell r="D247">
            <v>150</v>
          </cell>
        </row>
        <row r="252">
          <cell r="D252">
            <v>2000</v>
          </cell>
        </row>
        <row r="257">
          <cell r="D257">
            <v>3000</v>
          </cell>
        </row>
        <row r="272">
          <cell r="D272">
            <v>800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workbookViewId="0">
      <selection activeCell="K10" sqref="K10"/>
    </sheetView>
  </sheetViews>
  <sheetFormatPr defaultRowHeight="15" x14ac:dyDescent="0.25"/>
  <cols>
    <col min="5" max="5" width="11.42578125" customWidth="1"/>
    <col min="6" max="6" width="18.7109375" customWidth="1"/>
    <col min="7" max="7" width="20.28515625" customWidth="1"/>
    <col min="8" max="8" width="15.42578125" customWidth="1"/>
    <col min="9" max="9" width="16.7109375" customWidth="1"/>
    <col min="10" max="10" width="17.140625" customWidth="1"/>
    <col min="11" max="11" width="16.140625" customWidth="1"/>
    <col min="12" max="12" width="19.5703125" customWidth="1"/>
    <col min="13" max="13" width="15" customWidth="1"/>
    <col min="14" max="14" width="14.85546875" customWidth="1"/>
    <col min="15" max="15" width="17.140625" customWidth="1"/>
  </cols>
  <sheetData>
    <row r="1" spans="1:15" ht="42" customHeight="1" x14ac:dyDescent="0.25">
      <c r="A1" s="194" t="s">
        <v>201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5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.75" x14ac:dyDescent="0.25">
      <c r="A3" s="194" t="s">
        <v>31</v>
      </c>
      <c r="B3" s="194"/>
      <c r="C3" s="194"/>
      <c r="D3" s="194"/>
      <c r="E3" s="194"/>
      <c r="F3" s="194"/>
      <c r="G3" s="194"/>
      <c r="H3" s="194"/>
      <c r="I3" s="219"/>
      <c r="J3" s="219"/>
    </row>
    <row r="4" spans="1:15" ht="18" x14ac:dyDescent="0.25">
      <c r="A4" s="4"/>
      <c r="B4" s="4"/>
      <c r="C4" s="4"/>
      <c r="D4" s="4"/>
      <c r="E4" s="4"/>
      <c r="F4" s="4"/>
      <c r="G4" s="4"/>
      <c r="H4" s="4"/>
      <c r="I4" s="5"/>
      <c r="J4" s="5"/>
      <c r="K4" s="4"/>
      <c r="L4" s="4"/>
      <c r="M4" s="4"/>
      <c r="N4" s="4"/>
      <c r="O4" s="4"/>
    </row>
    <row r="5" spans="1:15" ht="18" customHeight="1" x14ac:dyDescent="0.25">
      <c r="A5" s="194" t="s">
        <v>37</v>
      </c>
      <c r="B5" s="195"/>
      <c r="C5" s="195"/>
      <c r="D5" s="195"/>
      <c r="E5" s="195"/>
      <c r="F5" s="195"/>
      <c r="G5" s="195"/>
      <c r="H5" s="195"/>
      <c r="I5" s="195"/>
      <c r="J5" s="195"/>
    </row>
    <row r="6" spans="1:15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183</v>
      </c>
      <c r="K6" s="138"/>
      <c r="L6" s="138"/>
      <c r="M6" s="138"/>
      <c r="N6" s="138"/>
      <c r="O6" s="138"/>
    </row>
    <row r="7" spans="1:15" ht="25.5" x14ac:dyDescent="0.25">
      <c r="A7" s="26"/>
      <c r="B7" s="27"/>
      <c r="C7" s="27"/>
      <c r="D7" s="28"/>
      <c r="E7" s="29"/>
      <c r="F7" s="126" t="s">
        <v>202</v>
      </c>
      <c r="G7" s="126" t="s">
        <v>208</v>
      </c>
      <c r="H7" s="126" t="s">
        <v>203</v>
      </c>
      <c r="I7" s="126" t="s">
        <v>200</v>
      </c>
      <c r="J7" s="126" t="s">
        <v>204</v>
      </c>
    </row>
    <row r="8" spans="1:15" x14ac:dyDescent="0.25">
      <c r="A8" s="220" t="s">
        <v>0</v>
      </c>
      <c r="B8" s="202"/>
      <c r="C8" s="202"/>
      <c r="D8" s="202"/>
      <c r="E8" s="221"/>
      <c r="F8" s="132">
        <v>2814406.95</v>
      </c>
      <c r="G8" s="136">
        <v>2454473.36</v>
      </c>
      <c r="H8" s="115">
        <v>2852585</v>
      </c>
      <c r="I8" s="115">
        <v>2852585</v>
      </c>
      <c r="J8" s="115">
        <v>2852585</v>
      </c>
    </row>
    <row r="9" spans="1:15" s="122" customFormat="1" x14ac:dyDescent="0.25">
      <c r="A9" s="222" t="s">
        <v>1</v>
      </c>
      <c r="B9" s="217"/>
      <c r="C9" s="217"/>
      <c r="D9" s="217"/>
      <c r="E9" s="215"/>
      <c r="F9" s="132">
        <v>2814406.95</v>
      </c>
      <c r="G9" s="136">
        <v>2454473.36</v>
      </c>
      <c r="H9" s="135">
        <v>2852585</v>
      </c>
      <c r="I9" s="135">
        <v>2852585</v>
      </c>
      <c r="J9" s="135">
        <v>2852585</v>
      </c>
    </row>
    <row r="10" spans="1:15" x14ac:dyDescent="0.25">
      <c r="A10" s="35" t="s">
        <v>2</v>
      </c>
      <c r="B10" s="118"/>
      <c r="C10" s="118"/>
      <c r="D10" s="118"/>
      <c r="E10" s="118"/>
      <c r="F10" s="134">
        <f>F12+F11</f>
        <v>2842347.86</v>
      </c>
      <c r="G10" s="136">
        <f t="shared" ref="G10" si="0">G12+G11</f>
        <v>2518004.36</v>
      </c>
      <c r="H10" s="136">
        <f>H11+H12</f>
        <v>2852585</v>
      </c>
      <c r="I10" s="136">
        <f>I11+I12</f>
        <v>2850585</v>
      </c>
      <c r="J10" s="136">
        <f t="shared" ref="J10" si="1">J11+J12</f>
        <v>2850585</v>
      </c>
    </row>
    <row r="11" spans="1:15" s="122" customFormat="1" x14ac:dyDescent="0.25">
      <c r="A11" s="216" t="s">
        <v>3</v>
      </c>
      <c r="B11" s="217"/>
      <c r="C11" s="217"/>
      <c r="D11" s="217"/>
      <c r="E11" s="218"/>
      <c r="F11" s="133">
        <v>2792305.51</v>
      </c>
      <c r="G11" s="137">
        <v>2472454.36</v>
      </c>
      <c r="H11" s="135">
        <v>2805585</v>
      </c>
      <c r="I11" s="135">
        <v>2805585</v>
      </c>
      <c r="J11" s="135">
        <v>2805585</v>
      </c>
    </row>
    <row r="12" spans="1:15" s="122" customFormat="1" x14ac:dyDescent="0.25">
      <c r="A12" s="213" t="s">
        <v>4</v>
      </c>
      <c r="B12" s="214"/>
      <c r="C12" s="214"/>
      <c r="D12" s="214"/>
      <c r="E12" s="215"/>
      <c r="F12" s="133">
        <v>50042.35</v>
      </c>
      <c r="G12" s="137">
        <v>45550</v>
      </c>
      <c r="H12" s="135">
        <v>47000</v>
      </c>
      <c r="I12" s="135">
        <v>45000</v>
      </c>
      <c r="J12" s="135">
        <v>45000</v>
      </c>
    </row>
    <row r="13" spans="1:15" x14ac:dyDescent="0.25">
      <c r="A13" s="201" t="s">
        <v>5</v>
      </c>
      <c r="B13" s="202"/>
      <c r="C13" s="202"/>
      <c r="D13" s="202"/>
      <c r="E13" s="203"/>
      <c r="F13" s="136">
        <f>F8-F10</f>
        <v>-27940.909999999683</v>
      </c>
      <c r="G13" s="136">
        <f>G8-G10</f>
        <v>-63531</v>
      </c>
      <c r="H13" s="136">
        <v>0</v>
      </c>
      <c r="I13" s="136">
        <v>0</v>
      </c>
      <c r="J13" s="136">
        <v>0</v>
      </c>
    </row>
    <row r="14" spans="1:15" ht="18" x14ac:dyDescent="0.25">
      <c r="A14" s="4"/>
      <c r="B14" s="21"/>
      <c r="C14" s="21"/>
      <c r="D14" s="21"/>
      <c r="E14" s="21"/>
      <c r="F14" s="119"/>
      <c r="G14" s="21"/>
      <c r="H14" s="22"/>
      <c r="I14" s="22"/>
      <c r="J14" s="22"/>
      <c r="K14" s="21"/>
      <c r="L14" s="21"/>
      <c r="M14" s="21"/>
      <c r="N14" s="21"/>
      <c r="O14" s="21"/>
    </row>
    <row r="15" spans="1:15" ht="18" customHeight="1" x14ac:dyDescent="0.25">
      <c r="A15" s="194" t="s">
        <v>38</v>
      </c>
      <c r="B15" s="195"/>
      <c r="C15" s="195"/>
      <c r="D15" s="195"/>
      <c r="E15" s="195"/>
      <c r="F15" s="195"/>
      <c r="G15" s="195"/>
      <c r="H15" s="195"/>
      <c r="I15" s="195"/>
      <c r="J15" s="195"/>
    </row>
    <row r="16" spans="1:15" ht="18" x14ac:dyDescent="0.25">
      <c r="A16" s="4"/>
      <c r="B16" s="21"/>
      <c r="C16" s="21"/>
      <c r="D16" s="21"/>
      <c r="E16" s="21"/>
      <c r="F16" s="21"/>
      <c r="G16" s="21"/>
      <c r="H16" s="22"/>
      <c r="I16" s="22"/>
      <c r="J16" s="22"/>
      <c r="K16" s="21"/>
      <c r="L16" s="21"/>
      <c r="M16" s="21"/>
      <c r="N16" s="21"/>
      <c r="O16" s="21"/>
    </row>
    <row r="17" spans="1:15" ht="33.75" customHeight="1" x14ac:dyDescent="0.25">
      <c r="A17" s="26"/>
      <c r="B17" s="27"/>
      <c r="C17" s="27"/>
      <c r="D17" s="28"/>
      <c r="E17" s="29"/>
      <c r="F17" s="3" t="s">
        <v>205</v>
      </c>
      <c r="G17" s="3" t="s">
        <v>207</v>
      </c>
      <c r="H17" s="3" t="s">
        <v>203</v>
      </c>
      <c r="I17" s="3" t="s">
        <v>200</v>
      </c>
      <c r="J17" s="3" t="s">
        <v>204</v>
      </c>
    </row>
    <row r="18" spans="1:15" ht="20.25" customHeight="1" x14ac:dyDescent="0.25">
      <c r="A18" s="196" t="s">
        <v>7</v>
      </c>
      <c r="B18" s="197"/>
      <c r="C18" s="197"/>
      <c r="D18" s="197"/>
      <c r="E18" s="198"/>
      <c r="F18" s="139"/>
      <c r="G18" s="139"/>
      <c r="H18" s="139"/>
      <c r="I18" s="139"/>
      <c r="J18" s="139"/>
    </row>
    <row r="19" spans="1:15" ht="39" customHeight="1" x14ac:dyDescent="0.25">
      <c r="A19" s="196" t="s">
        <v>8</v>
      </c>
      <c r="B19" s="199"/>
      <c r="C19" s="199"/>
      <c r="D19" s="199"/>
      <c r="E19" s="200"/>
      <c r="F19" s="139"/>
      <c r="G19" s="139"/>
      <c r="H19" s="139"/>
      <c r="I19" s="139"/>
      <c r="J19" s="139"/>
    </row>
    <row r="20" spans="1:15" x14ac:dyDescent="0.25">
      <c r="A20" s="201" t="s">
        <v>9</v>
      </c>
      <c r="B20" s="202"/>
      <c r="C20" s="202"/>
      <c r="D20" s="202"/>
      <c r="E20" s="203"/>
      <c r="F20" s="30">
        <v>0</v>
      </c>
      <c r="G20" s="30">
        <v>0</v>
      </c>
      <c r="H20" s="30">
        <v>0</v>
      </c>
      <c r="I20" s="30">
        <v>0</v>
      </c>
      <c r="J20" s="30">
        <v>0</v>
      </c>
    </row>
    <row r="21" spans="1:15" ht="18" x14ac:dyDescent="0.25">
      <c r="A21" s="20"/>
      <c r="B21" s="21"/>
      <c r="C21" s="21"/>
      <c r="D21" s="21"/>
      <c r="E21" s="21"/>
      <c r="F21" s="21"/>
      <c r="G21" s="21"/>
      <c r="H21" s="22"/>
      <c r="I21" s="22"/>
      <c r="J21" s="22"/>
    </row>
    <row r="22" spans="1:15" ht="18" customHeight="1" x14ac:dyDescent="0.25">
      <c r="A22" s="194" t="s">
        <v>45</v>
      </c>
      <c r="B22" s="194"/>
      <c r="C22" s="194"/>
      <c r="D22" s="194"/>
      <c r="E22" s="194"/>
      <c r="F22" s="194"/>
      <c r="G22" s="194"/>
      <c r="H22" s="194"/>
      <c r="I22" s="194"/>
      <c r="J22" s="194"/>
    </row>
    <row r="23" spans="1:15" ht="5.25" customHeight="1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  <c r="K23" s="21"/>
      <c r="L23" s="21"/>
      <c r="M23" s="21"/>
      <c r="N23" s="21"/>
      <c r="O23" s="21"/>
    </row>
    <row r="24" spans="1:15" ht="31.5" customHeight="1" x14ac:dyDescent="0.25">
      <c r="A24" s="26"/>
      <c r="B24" s="27"/>
      <c r="C24" s="27"/>
      <c r="D24" s="28"/>
      <c r="E24" s="29"/>
      <c r="F24" s="3" t="s">
        <v>205</v>
      </c>
      <c r="G24" s="3" t="s">
        <v>207</v>
      </c>
      <c r="H24" s="3" t="s">
        <v>203</v>
      </c>
      <c r="I24" s="3" t="s">
        <v>209</v>
      </c>
      <c r="J24" s="3" t="s">
        <v>204</v>
      </c>
    </row>
    <row r="25" spans="1:15" ht="36" customHeight="1" x14ac:dyDescent="0.25">
      <c r="A25" s="207" t="s">
        <v>39</v>
      </c>
      <c r="B25" s="208"/>
      <c r="C25" s="208"/>
      <c r="D25" s="208"/>
      <c r="E25" s="209"/>
      <c r="F25" s="125">
        <v>27940.91</v>
      </c>
      <c r="G25" s="32"/>
      <c r="H25" s="32"/>
      <c r="I25" s="32"/>
      <c r="J25" s="33"/>
    </row>
    <row r="26" spans="1:15" ht="30" customHeight="1" x14ac:dyDescent="0.25">
      <c r="A26" s="210" t="s">
        <v>6</v>
      </c>
      <c r="B26" s="211"/>
      <c r="C26" s="211"/>
      <c r="D26" s="211"/>
      <c r="E26" s="212"/>
      <c r="F26" s="120">
        <v>0</v>
      </c>
      <c r="G26" s="121">
        <v>2000</v>
      </c>
      <c r="H26" s="140">
        <v>2000</v>
      </c>
      <c r="I26" s="116">
        <v>0</v>
      </c>
      <c r="J26" s="117">
        <v>0</v>
      </c>
    </row>
    <row r="29" spans="1:15" x14ac:dyDescent="0.25">
      <c r="A29" s="206" t="s">
        <v>10</v>
      </c>
      <c r="B29" s="199"/>
      <c r="C29" s="199"/>
      <c r="D29" s="199"/>
      <c r="E29" s="199"/>
      <c r="F29" s="129"/>
      <c r="G29" s="31">
        <v>0</v>
      </c>
      <c r="H29" s="31">
        <v>0</v>
      </c>
      <c r="I29" s="31">
        <v>0</v>
      </c>
      <c r="J29" s="31">
        <v>0</v>
      </c>
    </row>
    <row r="30" spans="1:15" ht="11.25" customHeight="1" x14ac:dyDescent="0.25">
      <c r="A30" s="15"/>
      <c r="B30" s="16"/>
      <c r="C30" s="16"/>
      <c r="D30" s="16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ht="29.25" customHeight="1" x14ac:dyDescent="0.25">
      <c r="A31" s="204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5" ht="8.25" customHeight="1" x14ac:dyDescent="0.25"/>
    <row r="33" spans="1:10" x14ac:dyDescent="0.25">
      <c r="A33" s="204" t="s">
        <v>40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0" ht="8.25" customHeight="1" x14ac:dyDescent="0.25"/>
    <row r="35" spans="1:10" ht="29.25" customHeight="1" x14ac:dyDescent="0.25">
      <c r="A35" s="204" t="s">
        <v>41</v>
      </c>
      <c r="B35" s="205"/>
      <c r="C35" s="205"/>
      <c r="D35" s="205"/>
      <c r="E35" s="205"/>
      <c r="F35" s="205"/>
      <c r="G35" s="205"/>
      <c r="H35" s="205"/>
      <c r="I35" s="205"/>
      <c r="J35" s="205"/>
    </row>
  </sheetData>
  <mergeCells count="19">
    <mergeCell ref="A13:E13"/>
    <mergeCell ref="A12:E12"/>
    <mergeCell ref="A11:E11"/>
    <mergeCell ref="A5:J5"/>
    <mergeCell ref="A1:J1"/>
    <mergeCell ref="A3:J3"/>
    <mergeCell ref="A8:E8"/>
    <mergeCell ref="A9:E9"/>
    <mergeCell ref="A15:J15"/>
    <mergeCell ref="A18:E18"/>
    <mergeCell ref="A19:E19"/>
    <mergeCell ref="A20:E20"/>
    <mergeCell ref="A35:J35"/>
    <mergeCell ref="A22:J22"/>
    <mergeCell ref="A31:J31"/>
    <mergeCell ref="A29:E29"/>
    <mergeCell ref="A33:J33"/>
    <mergeCell ref="A25:E25"/>
    <mergeCell ref="A26:E26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zoomScale="89" zoomScaleNormal="89" workbookViewId="0">
      <selection activeCell="A3" sqref="A3:I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140625" bestFit="1" customWidth="1"/>
    <col min="4" max="9" width="25.28515625" customWidth="1"/>
    <col min="11" max="11" width="10.140625" bestFit="1" customWidth="1"/>
    <col min="12" max="12" width="12.28515625" customWidth="1"/>
    <col min="13" max="13" width="18.140625" customWidth="1"/>
    <col min="15" max="15" width="11.7109375" bestFit="1" customWidth="1"/>
  </cols>
  <sheetData>
    <row r="1" spans="1:13" ht="42" customHeight="1" x14ac:dyDescent="0.25">
      <c r="A1" s="194" t="s">
        <v>239</v>
      </c>
      <c r="B1" s="194"/>
      <c r="C1" s="194"/>
      <c r="D1" s="194"/>
      <c r="E1" s="194"/>
      <c r="F1" s="194"/>
      <c r="G1" s="194"/>
      <c r="H1" s="194"/>
      <c r="I1" s="194"/>
    </row>
    <row r="2" spans="1:13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3" ht="15.75" x14ac:dyDescent="0.25">
      <c r="A3" s="194" t="s">
        <v>31</v>
      </c>
      <c r="B3" s="194"/>
      <c r="C3" s="194"/>
      <c r="D3" s="194"/>
      <c r="E3" s="194"/>
      <c r="F3" s="194"/>
      <c r="G3" s="194"/>
      <c r="H3" s="219"/>
      <c r="I3" s="219"/>
    </row>
    <row r="4" spans="1:13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3" ht="18" customHeight="1" x14ac:dyDescent="0.25">
      <c r="A5" s="194" t="s">
        <v>12</v>
      </c>
      <c r="B5" s="195"/>
      <c r="C5" s="195"/>
      <c r="D5" s="195"/>
      <c r="E5" s="195"/>
      <c r="F5" s="195"/>
      <c r="G5" s="195"/>
      <c r="H5" s="195"/>
      <c r="I5" s="195"/>
    </row>
    <row r="6" spans="1:13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3" ht="15.75" x14ac:dyDescent="0.25">
      <c r="A7" s="194" t="s">
        <v>1</v>
      </c>
      <c r="B7" s="223"/>
      <c r="C7" s="223"/>
      <c r="D7" s="223"/>
      <c r="E7" s="223"/>
      <c r="F7" s="223"/>
      <c r="G7" s="223"/>
      <c r="H7" s="223"/>
      <c r="I7" s="223"/>
    </row>
    <row r="8" spans="1:13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13" ht="25.5" x14ac:dyDescent="0.25">
      <c r="A9" s="19" t="s">
        <v>13</v>
      </c>
      <c r="B9" s="18" t="s">
        <v>14</v>
      </c>
      <c r="C9" s="18" t="s">
        <v>15</v>
      </c>
      <c r="D9" s="18" t="s">
        <v>11</v>
      </c>
      <c r="E9" s="18" t="s">
        <v>205</v>
      </c>
      <c r="F9" s="19" t="s">
        <v>210</v>
      </c>
      <c r="G9" s="19" t="s">
        <v>203</v>
      </c>
      <c r="H9" s="19" t="s">
        <v>200</v>
      </c>
      <c r="I9" s="19" t="s">
        <v>204</v>
      </c>
    </row>
    <row r="10" spans="1:13" ht="15.75" customHeight="1" x14ac:dyDescent="0.25">
      <c r="A10" s="8">
        <v>6</v>
      </c>
      <c r="B10" s="8"/>
      <c r="C10" s="8"/>
      <c r="D10" s="8" t="s">
        <v>16</v>
      </c>
      <c r="E10" s="193">
        <v>2814406.95</v>
      </c>
      <c r="F10" s="113">
        <f t="shared" ref="F10" si="0">F11+F15+F17+F20+F23+F25</f>
        <v>2416806.8199999998</v>
      </c>
      <c r="G10" s="113">
        <f>SUM(G11+G17+G20+G23+G26)</f>
        <v>2852585</v>
      </c>
      <c r="H10" s="193">
        <f t="shared" ref="H10:I10" si="1">SUM(H11+H17+H20+H23+H26)</f>
        <v>2850585</v>
      </c>
      <c r="I10" s="193">
        <f t="shared" si="1"/>
        <v>2850585</v>
      </c>
    </row>
    <row r="11" spans="1:13" ht="38.25" x14ac:dyDescent="0.25">
      <c r="A11" s="8"/>
      <c r="B11" s="12">
        <v>63</v>
      </c>
      <c r="C11" s="12"/>
      <c r="D11" s="12" t="s">
        <v>42</v>
      </c>
      <c r="E11" s="113">
        <v>2487996.15</v>
      </c>
      <c r="F11" s="113">
        <f>'POSEBNI DIO'!D223+'POSEBNI DIO'!D245+'POSEBNI DIO'!D255+'POSEBNI DIO'!D279+'POSEBNI DIO'!D336+'POSEBNI DIO'!D342+'POSEBNI DIO'!D348+'POSEBNI DIO'!D356+'POSEBNI DIO'!D361</f>
        <v>2191830.8199999998</v>
      </c>
      <c r="G11" s="113">
        <f>SUM(G12:G15)</f>
        <v>2295840</v>
      </c>
      <c r="H11" s="193">
        <f>SUM(H12:H15)</f>
        <v>2295840</v>
      </c>
      <c r="I11" s="193">
        <f>SUM(I12:I15)</f>
        <v>2295840</v>
      </c>
      <c r="L11" s="127"/>
      <c r="M11" s="127"/>
    </row>
    <row r="12" spans="1:13" x14ac:dyDescent="0.25">
      <c r="A12" s="8"/>
      <c r="B12" s="12"/>
      <c r="C12" s="12" t="s">
        <v>170</v>
      </c>
      <c r="D12" s="14" t="s">
        <v>186</v>
      </c>
      <c r="E12" s="113">
        <f>'POSEBNI DIO'!C253+'POSEBNI DIO'!C340</f>
        <v>31198.99</v>
      </c>
      <c r="F12" s="113">
        <f>'POSEBNI DIO'!D253+'POSEBNI DIO'!D340</f>
        <v>38000</v>
      </c>
      <c r="G12" s="113">
        <f>'POSEBNI DIO'!E253+'POSEBNI DIO'!E340</f>
        <v>38000</v>
      </c>
      <c r="H12" s="193">
        <f>'POSEBNI DIO'!F253+'POSEBNI DIO'!F340</f>
        <v>38000</v>
      </c>
      <c r="I12" s="193">
        <f>'POSEBNI DIO'!G253+'POSEBNI DIO'!G340</f>
        <v>38000</v>
      </c>
      <c r="L12" s="127"/>
    </row>
    <row r="13" spans="1:13" x14ac:dyDescent="0.25">
      <c r="A13" s="9"/>
      <c r="B13" s="9"/>
      <c r="C13" s="10" t="s">
        <v>170</v>
      </c>
      <c r="D13" s="10" t="s">
        <v>166</v>
      </c>
      <c r="E13" s="113">
        <v>2485757.34</v>
      </c>
      <c r="F13" s="113">
        <f>'POSEBNI DIO'!D246+'POSEBNI DIO'!D254+'POSEBNI DIO'!D279+'POSEBNI DIO'!D341+'POSEBNI DIO'!D347+'POSEBNI DIO'!D355+'POSEBNI DIO'!D223</f>
        <v>2150700</v>
      </c>
      <c r="G13" s="113">
        <v>2255980</v>
      </c>
      <c r="H13" s="193">
        <v>2255980</v>
      </c>
      <c r="I13" s="193">
        <v>2255980</v>
      </c>
    </row>
    <row r="14" spans="1:13" x14ac:dyDescent="0.25">
      <c r="A14" s="9"/>
      <c r="B14" s="9"/>
      <c r="C14" s="10" t="s">
        <v>187</v>
      </c>
      <c r="D14" s="10" t="s">
        <v>166</v>
      </c>
      <c r="E14" s="113">
        <v>235</v>
      </c>
      <c r="F14" s="113">
        <f>'POSEBNI DIO'!D361</f>
        <v>1630.82</v>
      </c>
      <c r="G14" s="113">
        <v>1850</v>
      </c>
      <c r="H14" s="193">
        <v>1850</v>
      </c>
      <c r="I14" s="193">
        <v>1850</v>
      </c>
    </row>
    <row r="15" spans="1:13" x14ac:dyDescent="0.25">
      <c r="A15" s="8"/>
      <c r="B15" s="12">
        <v>64</v>
      </c>
      <c r="C15" s="12"/>
      <c r="D15" s="12" t="s">
        <v>171</v>
      </c>
      <c r="E15" s="113">
        <f>E16</f>
        <v>0</v>
      </c>
      <c r="F15" s="113">
        <f>F16</f>
        <v>10</v>
      </c>
      <c r="G15" s="113">
        <f t="shared" ref="G15:I15" si="2">G16</f>
        <v>10</v>
      </c>
      <c r="H15" s="113">
        <f t="shared" si="2"/>
        <v>10</v>
      </c>
      <c r="I15" s="113">
        <f t="shared" si="2"/>
        <v>10</v>
      </c>
    </row>
    <row r="16" spans="1:13" x14ac:dyDescent="0.25">
      <c r="A16" s="9"/>
      <c r="B16" s="9"/>
      <c r="C16" s="111" t="s">
        <v>165</v>
      </c>
      <c r="D16" s="10" t="s">
        <v>164</v>
      </c>
      <c r="E16" s="113">
        <v>0</v>
      </c>
      <c r="F16" s="60">
        <v>10</v>
      </c>
      <c r="G16" s="60">
        <v>10</v>
      </c>
      <c r="H16" s="60">
        <v>10</v>
      </c>
      <c r="I16" s="60">
        <v>10</v>
      </c>
    </row>
    <row r="17" spans="1:15" ht="51" x14ac:dyDescent="0.25">
      <c r="A17" s="9"/>
      <c r="B17" s="25">
        <v>65</v>
      </c>
      <c r="C17" s="10"/>
      <c r="D17" s="12" t="s">
        <v>172</v>
      </c>
      <c r="E17" s="193">
        <v>50933.35</v>
      </c>
      <c r="F17" s="113">
        <f>'POSEBNI DIO'!D315+'POSEBNI DIO'!D261+'POSEBNI DIO'!D216</f>
        <v>57850</v>
      </c>
      <c r="G17" s="113">
        <v>58350</v>
      </c>
      <c r="H17" s="193">
        <v>58350</v>
      </c>
      <c r="I17" s="193">
        <v>58350</v>
      </c>
      <c r="K17" s="127"/>
    </row>
    <row r="18" spans="1:15" x14ac:dyDescent="0.25">
      <c r="A18" s="9"/>
      <c r="B18" s="9"/>
      <c r="C18" s="10" t="s">
        <v>169</v>
      </c>
      <c r="D18" s="10" t="s">
        <v>167</v>
      </c>
      <c r="E18" s="193">
        <v>50933.35</v>
      </c>
      <c r="F18" s="113">
        <f t="shared" ref="F18" si="3">F17</f>
        <v>57850</v>
      </c>
      <c r="G18" s="113">
        <v>58350</v>
      </c>
      <c r="H18" s="193">
        <v>58350</v>
      </c>
      <c r="I18" s="193">
        <v>58350</v>
      </c>
    </row>
    <row r="19" spans="1:15" ht="15.75" customHeight="1" x14ac:dyDescent="0.25">
      <c r="A19" s="8"/>
      <c r="B19" s="8"/>
      <c r="C19" s="8"/>
      <c r="D19" s="8" t="s">
        <v>16</v>
      </c>
      <c r="E19" s="113">
        <f>E20</f>
        <v>34733.43</v>
      </c>
      <c r="F19" s="113">
        <f>F20</f>
        <v>32662</v>
      </c>
      <c r="G19" s="113">
        <f>G20</f>
        <v>41770</v>
      </c>
      <c r="H19" s="113">
        <f t="shared" ref="H19:I19" si="4">H20</f>
        <v>41770</v>
      </c>
      <c r="I19" s="113">
        <f t="shared" si="4"/>
        <v>41770</v>
      </c>
      <c r="K19" s="128"/>
    </row>
    <row r="20" spans="1:15" ht="40.5" customHeight="1" x14ac:dyDescent="0.25">
      <c r="A20" s="8"/>
      <c r="B20" s="8">
        <v>66</v>
      </c>
      <c r="C20" s="8"/>
      <c r="D20" s="12" t="s">
        <v>173</v>
      </c>
      <c r="E20" s="193">
        <v>34733.43</v>
      </c>
      <c r="F20" s="113">
        <f t="shared" ref="F20" si="5">F21+F22</f>
        <v>32662</v>
      </c>
      <c r="G20" s="113">
        <f>SUM(G21:G22)</f>
        <v>41770</v>
      </c>
      <c r="H20" s="193">
        <f t="shared" ref="H20:I20" si="6">SUM(H21:H22)</f>
        <v>41770</v>
      </c>
      <c r="I20" s="193">
        <f t="shared" si="6"/>
        <v>41770</v>
      </c>
    </row>
    <row r="21" spans="1:15" x14ac:dyDescent="0.25">
      <c r="A21" s="9"/>
      <c r="B21" s="25"/>
      <c r="C21" s="111" t="s">
        <v>165</v>
      </c>
      <c r="D21" s="10" t="s">
        <v>164</v>
      </c>
      <c r="E21" s="193">
        <v>34733.43</v>
      </c>
      <c r="F21" s="113">
        <f>'POSEBNI DIO'!D179+'POSEBNI DIO'!D293+'POSEBNI DIO'!D305-'POSEBNI DIO'!D215</f>
        <v>32162</v>
      </c>
      <c r="G21" s="113">
        <v>41320</v>
      </c>
      <c r="H21" s="193">
        <v>41320</v>
      </c>
      <c r="I21" s="193">
        <v>41320</v>
      </c>
    </row>
    <row r="22" spans="1:15" x14ac:dyDescent="0.25">
      <c r="A22" s="9"/>
      <c r="B22" s="9"/>
      <c r="C22" s="111" t="s">
        <v>174</v>
      </c>
      <c r="D22" s="10" t="s">
        <v>175</v>
      </c>
      <c r="E22" s="113">
        <f>'POSEBNI DIO'!C324</f>
        <v>0</v>
      </c>
      <c r="F22" s="113">
        <f>'POSEBNI DIO'!D324</f>
        <v>500</v>
      </c>
      <c r="G22" s="113">
        <f>'POSEBNI DIO'!E324</f>
        <v>450</v>
      </c>
      <c r="H22" s="113">
        <f>'POSEBNI DIO'!F324</f>
        <v>450</v>
      </c>
      <c r="I22" s="113">
        <f>'POSEBNI DIO'!G324</f>
        <v>450</v>
      </c>
    </row>
    <row r="23" spans="1:15" ht="38.25" x14ac:dyDescent="0.25">
      <c r="A23" s="9"/>
      <c r="B23" s="9">
        <v>67</v>
      </c>
      <c r="C23" s="10"/>
      <c r="D23" s="12" t="s">
        <v>43</v>
      </c>
      <c r="E23" s="113">
        <v>238794.01</v>
      </c>
      <c r="F23" s="113">
        <v>132454</v>
      </c>
      <c r="G23" s="113">
        <v>454625</v>
      </c>
      <c r="H23" s="193">
        <v>454625</v>
      </c>
      <c r="I23" s="193">
        <v>454625</v>
      </c>
    </row>
    <row r="24" spans="1:15" x14ac:dyDescent="0.25">
      <c r="A24" s="9"/>
      <c r="B24" s="9"/>
      <c r="C24" s="110"/>
      <c r="D24" s="13" t="s">
        <v>177</v>
      </c>
      <c r="E24" s="113">
        <f t="shared" ref="E24:I24" si="7">E23</f>
        <v>238794.01</v>
      </c>
      <c r="F24" s="113">
        <f t="shared" si="7"/>
        <v>132454</v>
      </c>
      <c r="G24" s="113">
        <v>454625</v>
      </c>
      <c r="H24" s="113">
        <f t="shared" si="7"/>
        <v>454625</v>
      </c>
      <c r="I24" s="113">
        <f t="shared" si="7"/>
        <v>454625</v>
      </c>
    </row>
    <row r="25" spans="1:15" ht="15.75" customHeight="1" x14ac:dyDescent="0.25">
      <c r="A25" s="8">
        <v>9</v>
      </c>
      <c r="B25" s="8"/>
      <c r="C25" s="8"/>
      <c r="D25" s="8" t="s">
        <v>180</v>
      </c>
      <c r="E25" s="113">
        <f>E26</f>
        <v>0</v>
      </c>
      <c r="F25" s="113">
        <v>2000</v>
      </c>
      <c r="G25" s="113">
        <f>G26</f>
        <v>2000</v>
      </c>
      <c r="H25" s="113">
        <f>H26</f>
        <v>0</v>
      </c>
      <c r="I25" s="113">
        <f>I26</f>
        <v>0</v>
      </c>
    </row>
    <row r="26" spans="1:15" x14ac:dyDescent="0.25">
      <c r="A26" s="9"/>
      <c r="B26" s="9">
        <v>92</v>
      </c>
      <c r="C26" s="111" t="s">
        <v>176</v>
      </c>
      <c r="D26" s="10" t="s">
        <v>179</v>
      </c>
      <c r="E26" s="113">
        <f>'POSEBNI DIO'!C331</f>
        <v>0</v>
      </c>
      <c r="F26" s="113">
        <f>'POSEBNI DIO'!D331</f>
        <v>2000</v>
      </c>
      <c r="G26" s="113">
        <f>'POSEBNI DIO'!E331</f>
        <v>2000</v>
      </c>
      <c r="H26" s="113">
        <f>'POSEBNI DIO'!F331</f>
        <v>0</v>
      </c>
      <c r="I26" s="113">
        <f>'POSEBNI DIO'!G331</f>
        <v>0</v>
      </c>
      <c r="M26" s="128"/>
      <c r="N26" s="128"/>
      <c r="O26" s="128"/>
    </row>
    <row r="28" spans="1:15" ht="15.75" x14ac:dyDescent="0.25">
      <c r="A28" s="194" t="s">
        <v>18</v>
      </c>
      <c r="B28" s="223"/>
      <c r="C28" s="223"/>
      <c r="D28" s="223"/>
      <c r="E28" s="223"/>
      <c r="F28" s="223"/>
      <c r="G28" s="223"/>
      <c r="H28" s="223"/>
      <c r="I28" s="223"/>
    </row>
    <row r="29" spans="1:15" ht="18" x14ac:dyDescent="0.25">
      <c r="A29" s="4"/>
      <c r="B29" s="4"/>
      <c r="C29" s="4"/>
      <c r="D29" s="4"/>
      <c r="E29" s="4"/>
      <c r="F29" s="4"/>
      <c r="G29" s="4"/>
      <c r="H29" s="5"/>
      <c r="I29" s="5"/>
    </row>
    <row r="30" spans="1:15" ht="25.5" x14ac:dyDescent="0.25">
      <c r="A30" s="19" t="s">
        <v>13</v>
      </c>
      <c r="B30" s="18" t="s">
        <v>14</v>
      </c>
      <c r="C30" s="18" t="s">
        <v>15</v>
      </c>
      <c r="D30" s="18" t="s">
        <v>19</v>
      </c>
      <c r="E30" s="18" t="s">
        <v>205</v>
      </c>
      <c r="F30" s="19" t="s">
        <v>206</v>
      </c>
      <c r="G30" s="19" t="s">
        <v>203</v>
      </c>
      <c r="H30" s="19" t="s">
        <v>200</v>
      </c>
      <c r="I30" s="19" t="s">
        <v>204</v>
      </c>
    </row>
    <row r="31" spans="1:15" ht="15.75" customHeight="1" x14ac:dyDescent="0.25">
      <c r="A31" s="8">
        <v>3</v>
      </c>
      <c r="B31" s="8"/>
      <c r="C31" s="8"/>
      <c r="D31" s="8" t="s">
        <v>20</v>
      </c>
      <c r="E31" s="113">
        <f t="shared" ref="E31" si="8">E32+E37+E42+E48+E53</f>
        <v>2155619.2599999998</v>
      </c>
      <c r="F31" s="113">
        <f t="shared" ref="F31" si="9">F32+F37+F42+F48+F53</f>
        <v>2448539.9</v>
      </c>
      <c r="G31" s="113">
        <f>G32+G37+G42+G48+G53+G59</f>
        <v>2852585</v>
      </c>
      <c r="H31" s="113">
        <f>H32+H37+H42+H48+H53+H59</f>
        <v>2850585</v>
      </c>
      <c r="I31" s="113">
        <f>I32+I37+I42+I48+I53+I59</f>
        <v>2850585</v>
      </c>
    </row>
    <row r="32" spans="1:15" s="108" customFormat="1" ht="15.75" customHeight="1" x14ac:dyDescent="0.25">
      <c r="A32" s="8"/>
      <c r="B32" s="8">
        <v>31</v>
      </c>
      <c r="C32" s="8"/>
      <c r="D32" s="8" t="s">
        <v>21</v>
      </c>
      <c r="E32" s="114">
        <f>SUM(E33:E36)</f>
        <v>2085769.27</v>
      </c>
      <c r="F32" s="114">
        <f>SUM(F33:F36)</f>
        <v>1941410</v>
      </c>
      <c r="G32" s="114">
        <f>SUM(G33:G36)</f>
        <v>2280815</v>
      </c>
      <c r="H32" s="114">
        <f t="shared" ref="H32:I32" si="10">SUM(H33:H36)</f>
        <v>2280815</v>
      </c>
      <c r="I32" s="114">
        <f t="shared" si="10"/>
        <v>2280815</v>
      </c>
    </row>
    <row r="33" spans="1:9" x14ac:dyDescent="0.25">
      <c r="A33" s="9"/>
      <c r="B33" s="9"/>
      <c r="C33" s="111" t="s">
        <v>168</v>
      </c>
      <c r="D33" s="10" t="s">
        <v>17</v>
      </c>
      <c r="E33" s="113">
        <v>19464</v>
      </c>
      <c r="F33" s="113">
        <v>75060</v>
      </c>
      <c r="G33" s="113">
        <v>317465</v>
      </c>
      <c r="H33" s="193">
        <v>317465</v>
      </c>
      <c r="I33" s="193">
        <v>317465</v>
      </c>
    </row>
    <row r="34" spans="1:9" x14ac:dyDescent="0.25">
      <c r="A34" s="9"/>
      <c r="B34" s="9"/>
      <c r="C34" s="111" t="s">
        <v>165</v>
      </c>
      <c r="D34" s="10" t="s">
        <v>164</v>
      </c>
      <c r="E34" s="113">
        <v>8500</v>
      </c>
      <c r="F34" s="113">
        <f>'POSEBNI DIO'!D181</f>
        <v>4000</v>
      </c>
      <c r="G34" s="113">
        <v>5500</v>
      </c>
      <c r="H34" s="193">
        <v>5500</v>
      </c>
      <c r="I34" s="193">
        <v>5500</v>
      </c>
    </row>
    <row r="35" spans="1:9" x14ac:dyDescent="0.25">
      <c r="A35" s="9"/>
      <c r="B35" s="9"/>
      <c r="C35" s="10" t="s">
        <v>169</v>
      </c>
      <c r="D35" s="10" t="s">
        <v>178</v>
      </c>
      <c r="E35" s="113">
        <f>'POSEBNI DIO'!C263</f>
        <v>12880.54</v>
      </c>
      <c r="F35" s="113">
        <f>'POSEBNI DIO'!D263</f>
        <v>31250</v>
      </c>
      <c r="G35" s="113">
        <v>31250</v>
      </c>
      <c r="H35" s="193">
        <v>31250</v>
      </c>
      <c r="I35" s="193">
        <v>31250</v>
      </c>
    </row>
    <row r="36" spans="1:9" x14ac:dyDescent="0.25">
      <c r="A36" s="9"/>
      <c r="B36" s="9"/>
      <c r="C36" s="10" t="s">
        <v>170</v>
      </c>
      <c r="D36" s="10" t="s">
        <v>166</v>
      </c>
      <c r="E36" s="113">
        <v>2044924.73</v>
      </c>
      <c r="F36" s="113">
        <f>'POSEBNI DIO'!D225+'POSEBNI DIO'!D281</f>
        <v>1831100</v>
      </c>
      <c r="G36" s="113">
        <v>1926600</v>
      </c>
      <c r="H36" s="193">
        <v>1926600</v>
      </c>
      <c r="I36" s="193">
        <v>1926600</v>
      </c>
    </row>
    <row r="37" spans="1:9" s="108" customFormat="1" x14ac:dyDescent="0.25">
      <c r="A37" s="25"/>
      <c r="B37" s="25">
        <v>32</v>
      </c>
      <c r="C37" s="112"/>
      <c r="D37" s="25" t="s">
        <v>32</v>
      </c>
      <c r="E37" s="114"/>
      <c r="F37" s="114">
        <f>'POSEBNI DIO'!D14+'POSEBNI DIO'!D44+'POSEBNI DIO'!D53+'POSEBNI DIO'!D65+'POSEBNI DIO'!D184+'POSEBNI DIO'!D218+'POSEBNI DIO'!D234+'POSEBNI DIO'!D258+'POSEBNI DIO'!D271+'POSEBNI DIO'!D289+'POSEBNI DIO'!D295+'POSEBNI DIO'!D344+'POSEBNI DIO'!D350+'POSEBNI DIO'!D357+'POSEBNI DIO'!E115</f>
        <v>445585.16000000003</v>
      </c>
      <c r="G37" s="114">
        <f>SUM(G38:G41)</f>
        <v>455824</v>
      </c>
      <c r="H37" s="114">
        <f t="shared" ref="H37:I37" si="11">SUM(H38:H41)</f>
        <v>455824</v>
      </c>
      <c r="I37" s="114">
        <f t="shared" si="11"/>
        <v>455824</v>
      </c>
    </row>
    <row r="38" spans="1:9" x14ac:dyDescent="0.25">
      <c r="A38" s="9"/>
      <c r="B38" s="9"/>
      <c r="C38" s="111" t="s">
        <v>168</v>
      </c>
      <c r="D38" s="10" t="s">
        <v>17</v>
      </c>
      <c r="E38" s="113"/>
      <c r="F38" s="113">
        <v>10000</v>
      </c>
      <c r="G38" s="113">
        <v>132454</v>
      </c>
      <c r="H38" s="193">
        <v>132454</v>
      </c>
      <c r="I38" s="193">
        <v>132454</v>
      </c>
    </row>
    <row r="39" spans="1:9" x14ac:dyDescent="0.25">
      <c r="A39" s="9"/>
      <c r="B39" s="9"/>
      <c r="C39" s="111" t="s">
        <v>165</v>
      </c>
      <c r="D39" s="10" t="s">
        <v>164</v>
      </c>
      <c r="E39" s="113">
        <f>'POSEBNI DIO'!C184+'POSEBNI DIO'!C295</f>
        <v>94662.569999999992</v>
      </c>
      <c r="F39" s="113">
        <f>'POSEBNI DIO'!D184+'POSEBNI DIO'!D295</f>
        <v>25212</v>
      </c>
      <c r="G39" s="113">
        <v>32820</v>
      </c>
      <c r="H39" s="193">
        <v>32820</v>
      </c>
      <c r="I39" s="193">
        <v>32820</v>
      </c>
    </row>
    <row r="40" spans="1:9" x14ac:dyDescent="0.25">
      <c r="A40" s="9"/>
      <c r="B40" s="9"/>
      <c r="C40" s="10" t="s">
        <v>169</v>
      </c>
      <c r="D40" s="10" t="s">
        <v>167</v>
      </c>
      <c r="E40" s="113">
        <f>'POSEBNI DIO'!C218+'POSEBNI DIO'!C271</f>
        <v>17834.05</v>
      </c>
      <c r="F40" s="113">
        <f>'POSEBNI DIO'!D218+'POSEBNI DIO'!D271</f>
        <v>18650</v>
      </c>
      <c r="G40" s="113">
        <v>24800</v>
      </c>
      <c r="H40" s="193">
        <v>24800</v>
      </c>
      <c r="I40" s="193">
        <v>24800</v>
      </c>
    </row>
    <row r="41" spans="1:9" x14ac:dyDescent="0.25">
      <c r="A41" s="9"/>
      <c r="B41" s="9"/>
      <c r="C41" s="10" t="s">
        <v>170</v>
      </c>
      <c r="D41" s="10" t="s">
        <v>166</v>
      </c>
      <c r="E41" s="113">
        <f>'POSEBNI DIO'!C234+'POSEBNI DIO'!C256+'POSEBNI DIO'!C289+'POSEBNI DIO'!C350+'POSEBNI DIO'!C357+'POSEBNI DIO'!C342</f>
        <v>270399.05</v>
      </c>
      <c r="F41" s="113">
        <f>'POSEBNI DIO'!D234+'POSEBNI DIO'!D256+'POSEBNI DIO'!D289+'POSEBNI DIO'!D350+'POSEBNI DIO'!D357+'POSEBNI DIO'!D342</f>
        <v>261100</v>
      </c>
      <c r="G41" s="113">
        <v>265750</v>
      </c>
      <c r="H41" s="193">
        <v>265750</v>
      </c>
      <c r="I41" s="193">
        <v>265750</v>
      </c>
    </row>
    <row r="42" spans="1:9" s="108" customFormat="1" x14ac:dyDescent="0.25">
      <c r="A42" s="25"/>
      <c r="B42" s="25">
        <v>34</v>
      </c>
      <c r="C42" s="112"/>
      <c r="D42" s="112" t="s">
        <v>112</v>
      </c>
      <c r="E42" s="114">
        <f>'POSEBNI DIO'!C39+'POSEBNI DIO'!C213</f>
        <v>1252.8899999999999</v>
      </c>
      <c r="F42" s="114">
        <f>'POSEBNI DIO'!D39+'POSEBNI DIO'!D213</f>
        <v>1057.9099999999999</v>
      </c>
      <c r="G42" s="114">
        <f>SUM(G43:G46)</f>
        <v>3610</v>
      </c>
      <c r="H42" s="114">
        <f t="shared" ref="H42:I42" si="12">SUM(H43:H46)</f>
        <v>3610</v>
      </c>
      <c r="I42" s="114">
        <f t="shared" si="12"/>
        <v>3610</v>
      </c>
    </row>
    <row r="43" spans="1:9" x14ac:dyDescent="0.25">
      <c r="A43" s="9"/>
      <c r="B43" s="9"/>
      <c r="C43" s="111" t="s">
        <v>168</v>
      </c>
      <c r="D43" s="10" t="s">
        <v>17</v>
      </c>
      <c r="E43" s="113">
        <f>'POSEBNI DIO'!C39</f>
        <v>897.91</v>
      </c>
      <c r="F43" s="113">
        <f>'POSEBNI DIO'!D39</f>
        <v>897.91</v>
      </c>
      <c r="G43" s="113">
        <f>'POSEBNI DIO'!E39</f>
        <v>900</v>
      </c>
      <c r="H43" s="113">
        <f>'POSEBNI DIO'!F39</f>
        <v>900</v>
      </c>
      <c r="I43" s="113">
        <f>'POSEBNI DIO'!G39</f>
        <v>900</v>
      </c>
    </row>
    <row r="44" spans="1:9" x14ac:dyDescent="0.25">
      <c r="A44" s="9"/>
      <c r="B44" s="9"/>
      <c r="C44" s="111" t="s">
        <v>165</v>
      </c>
      <c r="D44" s="10" t="s">
        <v>164</v>
      </c>
      <c r="E44" s="113">
        <f>E42-E43</f>
        <v>354.9799999999999</v>
      </c>
      <c r="F44" s="113">
        <f t="shared" ref="F44" si="13">F42-F43</f>
        <v>159.99999999999989</v>
      </c>
      <c r="G44" s="113">
        <v>210</v>
      </c>
      <c r="H44" s="113">
        <v>210</v>
      </c>
      <c r="I44" s="113">
        <v>210</v>
      </c>
    </row>
    <row r="45" spans="1:9" x14ac:dyDescent="0.25">
      <c r="A45" s="9"/>
      <c r="B45" s="9"/>
      <c r="C45" s="10" t="s">
        <v>169</v>
      </c>
      <c r="D45" s="10" t="s">
        <v>167</v>
      </c>
      <c r="E45" s="113"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5">
      <c r="A46" s="9"/>
      <c r="B46" s="9"/>
      <c r="C46" s="10" t="s">
        <v>170</v>
      </c>
      <c r="D46" s="10" t="s">
        <v>166</v>
      </c>
      <c r="E46" s="113">
        <v>0</v>
      </c>
      <c r="F46" s="113">
        <v>0</v>
      </c>
      <c r="G46" s="113">
        <v>2500</v>
      </c>
      <c r="H46" s="193">
        <v>2500</v>
      </c>
      <c r="I46" s="193">
        <v>2500</v>
      </c>
    </row>
    <row r="47" spans="1:9" x14ac:dyDescent="0.25">
      <c r="A47" s="9"/>
      <c r="B47" s="9"/>
      <c r="C47" s="10"/>
      <c r="D47" s="10"/>
      <c r="E47" s="113"/>
      <c r="F47" s="113"/>
      <c r="G47" s="113"/>
      <c r="H47" s="113"/>
      <c r="I47" s="113"/>
    </row>
    <row r="48" spans="1:9" s="108" customFormat="1" x14ac:dyDescent="0.25">
      <c r="A48" s="25"/>
      <c r="B48" s="25">
        <v>37</v>
      </c>
      <c r="C48" s="112"/>
      <c r="D48" s="112" t="s">
        <v>163</v>
      </c>
      <c r="E48" s="114">
        <f>'POSEBNI DIO'!C157+'POSEBNI DIO'!C246</f>
        <v>68597.100000000006</v>
      </c>
      <c r="F48" s="114">
        <f>'POSEBNI DIO'!D157+'POSEBNI DIO'!D246</f>
        <v>58856.01</v>
      </c>
      <c r="G48" s="114">
        <f>'POSEBNI DIO'!E157+'POSEBNI DIO'!E246</f>
        <v>58856</v>
      </c>
      <c r="H48" s="114">
        <f>'POSEBNI DIO'!F157+'POSEBNI DIO'!F246</f>
        <v>58856</v>
      </c>
      <c r="I48" s="114">
        <f>'POSEBNI DIO'!G157+'POSEBNI DIO'!G246</f>
        <v>58856</v>
      </c>
    </row>
    <row r="49" spans="1:12" x14ac:dyDescent="0.25">
      <c r="A49" s="9"/>
      <c r="B49" s="9"/>
      <c r="C49" s="111" t="s">
        <v>168</v>
      </c>
      <c r="D49" s="10" t="s">
        <v>17</v>
      </c>
      <c r="E49" s="113">
        <f>'POSEBNI DIO'!C157</f>
        <v>3639.71</v>
      </c>
      <c r="F49" s="113">
        <f>'POSEBNI DIO'!D157</f>
        <v>3856.01</v>
      </c>
      <c r="G49" s="113">
        <v>3856</v>
      </c>
      <c r="H49" s="193">
        <v>3856</v>
      </c>
      <c r="I49" s="193">
        <v>3856</v>
      </c>
    </row>
    <row r="50" spans="1:12" x14ac:dyDescent="0.25">
      <c r="A50" s="9"/>
      <c r="B50" s="9"/>
      <c r="C50" s="111" t="s">
        <v>165</v>
      </c>
      <c r="D50" s="10" t="s">
        <v>164</v>
      </c>
      <c r="E50" s="113">
        <v>0</v>
      </c>
      <c r="F50" s="60">
        <v>0</v>
      </c>
      <c r="G50" s="60">
        <v>0</v>
      </c>
      <c r="H50" s="60">
        <v>0</v>
      </c>
      <c r="I50" s="60">
        <v>0</v>
      </c>
    </row>
    <row r="51" spans="1:12" x14ac:dyDescent="0.25">
      <c r="A51" s="9"/>
      <c r="B51" s="9"/>
      <c r="C51" s="10" t="s">
        <v>169</v>
      </c>
      <c r="D51" s="10" t="s">
        <v>167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</row>
    <row r="52" spans="1:12" x14ac:dyDescent="0.25">
      <c r="A52" s="9"/>
      <c r="B52" s="9"/>
      <c r="C52" s="10" t="s">
        <v>170</v>
      </c>
      <c r="D52" s="10" t="s">
        <v>166</v>
      </c>
      <c r="E52" s="113">
        <f>'POSEBNI DIO'!C247</f>
        <v>64957.39</v>
      </c>
      <c r="F52" s="113">
        <f>'POSEBNI DIO'!D247</f>
        <v>55000</v>
      </c>
      <c r="G52" s="113">
        <f>'POSEBNI DIO'!E247</f>
        <v>55000</v>
      </c>
      <c r="H52" s="113">
        <f>'POSEBNI DIO'!F247</f>
        <v>55000</v>
      </c>
      <c r="I52" s="113">
        <f>'POSEBNI DIO'!G247</f>
        <v>55000</v>
      </c>
    </row>
    <row r="53" spans="1:12" s="108" customFormat="1" ht="28.5" customHeight="1" x14ac:dyDescent="0.25">
      <c r="A53" s="25"/>
      <c r="B53" s="25">
        <v>38</v>
      </c>
      <c r="C53" s="112"/>
      <c r="D53" s="112" t="s">
        <v>163</v>
      </c>
      <c r="E53" s="114">
        <f t="shared" ref="E53:F53" si="14">E54+E55+E56+E57</f>
        <v>0</v>
      </c>
      <c r="F53" s="114">
        <f t="shared" si="14"/>
        <v>1630.82</v>
      </c>
      <c r="G53" s="114">
        <f>G54+G55+G56+G57</f>
        <v>1630</v>
      </c>
      <c r="H53" s="114">
        <f t="shared" ref="H53:I53" si="15">H54+H55+H56+H57</f>
        <v>1630</v>
      </c>
      <c r="I53" s="114">
        <f t="shared" si="15"/>
        <v>1630</v>
      </c>
    </row>
    <row r="54" spans="1:12" ht="28.5" customHeight="1" x14ac:dyDescent="0.25">
      <c r="A54" s="9"/>
      <c r="B54" s="9"/>
      <c r="C54" s="111" t="s">
        <v>168</v>
      </c>
      <c r="D54" s="10" t="s">
        <v>17</v>
      </c>
      <c r="E54" s="113">
        <f>'[1]POSEBNI DIO'!C301</f>
        <v>0</v>
      </c>
      <c r="F54" s="113">
        <f>'[1]POSEBNI DIO'!D301</f>
        <v>0</v>
      </c>
      <c r="G54" s="113">
        <v>0</v>
      </c>
      <c r="H54" s="113">
        <v>0</v>
      </c>
      <c r="I54" s="113">
        <v>0</v>
      </c>
    </row>
    <row r="55" spans="1:12" ht="28.5" customHeight="1" x14ac:dyDescent="0.25">
      <c r="A55" s="9"/>
      <c r="B55" s="9"/>
      <c r="C55" s="111" t="s">
        <v>165</v>
      </c>
      <c r="D55" s="10" t="s">
        <v>164</v>
      </c>
      <c r="E55" s="113">
        <v>0</v>
      </c>
      <c r="F55" s="60">
        <v>0</v>
      </c>
      <c r="G55" s="60">
        <v>0</v>
      </c>
      <c r="H55" s="113">
        <v>0</v>
      </c>
      <c r="I55" s="113">
        <v>0</v>
      </c>
    </row>
    <row r="56" spans="1:12" ht="28.5" customHeight="1" x14ac:dyDescent="0.25">
      <c r="A56" s="9"/>
      <c r="B56" s="9"/>
      <c r="C56" s="10" t="s">
        <v>169</v>
      </c>
      <c r="D56" s="10" t="s">
        <v>167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</row>
    <row r="57" spans="1:12" x14ac:dyDescent="0.25">
      <c r="A57" s="9"/>
      <c r="B57" s="9"/>
      <c r="C57" s="10" t="s">
        <v>170</v>
      </c>
      <c r="D57" s="10" t="s">
        <v>166</v>
      </c>
      <c r="E57" s="113">
        <f>'POSEBNI DIO'!C361</f>
        <v>0</v>
      </c>
      <c r="F57" s="113">
        <v>1630.82</v>
      </c>
      <c r="G57" s="113">
        <v>1630</v>
      </c>
      <c r="H57" s="113">
        <f>'POSEBNI DIO'!F361</f>
        <v>1630</v>
      </c>
      <c r="I57" s="113">
        <f>'POSEBNI DIO'!G361</f>
        <v>1630</v>
      </c>
    </row>
    <row r="58" spans="1:12" ht="25.5" x14ac:dyDescent="0.25">
      <c r="A58" s="11">
        <v>4</v>
      </c>
      <c r="B58" s="11"/>
      <c r="C58" s="11"/>
      <c r="D58" s="23" t="s">
        <v>22</v>
      </c>
      <c r="E58" s="113">
        <f>E59</f>
        <v>32612.91</v>
      </c>
      <c r="F58" s="113">
        <f t="shared" ref="F58:I58" si="16">F59</f>
        <v>45550</v>
      </c>
      <c r="G58" s="113">
        <f t="shared" si="16"/>
        <v>51850</v>
      </c>
      <c r="H58" s="113">
        <f t="shared" si="16"/>
        <v>49850</v>
      </c>
      <c r="I58" s="113">
        <f t="shared" si="16"/>
        <v>49850</v>
      </c>
    </row>
    <row r="59" spans="1:12" s="108" customFormat="1" ht="38.25" x14ac:dyDescent="0.25">
      <c r="A59" s="8"/>
      <c r="B59" s="8">
        <v>42</v>
      </c>
      <c r="C59" s="8"/>
      <c r="D59" s="23" t="s">
        <v>23</v>
      </c>
      <c r="E59" s="114">
        <f>'POSEBNI DIO'!C250+'POSEBNI DIO'!C306+'POSEBNI DIO'!C316+'POSEBNI DIO'!C325+'POSEBNI DIO'!C332+'POSEBNI DIO'!C337</f>
        <v>32612.91</v>
      </c>
      <c r="F59" s="114">
        <f>'POSEBNI DIO'!D250+'POSEBNI DIO'!D306+'POSEBNI DIO'!D316+'POSEBNI DIO'!D325+'POSEBNI DIO'!D332+'POSEBNI DIO'!D337</f>
        <v>45550</v>
      </c>
      <c r="G59" s="114">
        <f>SUM(G60:G64)</f>
        <v>51850</v>
      </c>
      <c r="H59" s="114">
        <f>SUM(H60:H64)</f>
        <v>49850</v>
      </c>
      <c r="I59" s="114">
        <f>SUM(I60:I64)</f>
        <v>49850</v>
      </c>
    </row>
    <row r="60" spans="1:12" x14ac:dyDescent="0.25">
      <c r="A60" s="9"/>
      <c r="B60" s="9"/>
      <c r="C60" s="111" t="s">
        <v>168</v>
      </c>
      <c r="D60" s="10" t="s">
        <v>17</v>
      </c>
      <c r="E60" s="113"/>
      <c r="F60" s="60"/>
      <c r="G60" s="60">
        <v>9000</v>
      </c>
      <c r="H60" s="60">
        <v>9000</v>
      </c>
      <c r="I60" s="60">
        <v>9000</v>
      </c>
    </row>
    <row r="61" spans="1:12" x14ac:dyDescent="0.25">
      <c r="A61" s="9"/>
      <c r="B61" s="9"/>
      <c r="C61" s="111" t="s">
        <v>165</v>
      </c>
      <c r="D61" s="10" t="s">
        <v>164</v>
      </c>
      <c r="E61" s="113">
        <f>'POSEBNI DIO'!C307+'POSEBNI DIO'!C333</f>
        <v>706.96</v>
      </c>
      <c r="F61" s="113">
        <f>'POSEBNI DIO'!D307+'POSEBNI DIO'!D333</f>
        <v>4800</v>
      </c>
      <c r="G61" s="113">
        <v>4800</v>
      </c>
      <c r="H61" s="113">
        <f>'POSEBNI DIO'!F307+'POSEBNI DIO'!F333</f>
        <v>2800</v>
      </c>
      <c r="I61" s="113">
        <f>'POSEBNI DIO'!G307+'POSEBNI DIO'!G333</f>
        <v>2800</v>
      </c>
      <c r="L61" s="127"/>
    </row>
    <row r="62" spans="1:12" x14ac:dyDescent="0.25">
      <c r="A62" s="9"/>
      <c r="B62" s="9"/>
      <c r="C62" s="10" t="s">
        <v>169</v>
      </c>
      <c r="D62" s="10" t="s">
        <v>167</v>
      </c>
      <c r="E62" s="113">
        <f>'POSEBNI DIO'!C317</f>
        <v>0</v>
      </c>
      <c r="F62" s="113">
        <v>2000</v>
      </c>
      <c r="G62" s="113">
        <v>2300</v>
      </c>
      <c r="H62" s="113">
        <v>2300</v>
      </c>
      <c r="I62" s="113">
        <v>2300</v>
      </c>
    </row>
    <row r="63" spans="1:12" x14ac:dyDescent="0.25">
      <c r="A63" s="9"/>
      <c r="B63" s="9"/>
      <c r="C63" s="10" t="s">
        <v>170</v>
      </c>
      <c r="D63" s="10" t="s">
        <v>166</v>
      </c>
      <c r="E63" s="113">
        <f>'POSEBNI DIO'!C251+'POSEBNI DIO'!C338</f>
        <v>31198.99</v>
      </c>
      <c r="F63" s="113">
        <f>'POSEBNI DIO'!D251+'POSEBNI DIO'!D338</f>
        <v>38000</v>
      </c>
      <c r="G63" s="113">
        <v>35300</v>
      </c>
      <c r="H63" s="193">
        <v>35300</v>
      </c>
      <c r="I63" s="193">
        <v>35300</v>
      </c>
    </row>
    <row r="64" spans="1:12" x14ac:dyDescent="0.25">
      <c r="A64" s="9"/>
      <c r="B64" s="9"/>
      <c r="C64" s="111" t="s">
        <v>174</v>
      </c>
      <c r="D64" s="10" t="s">
        <v>175</v>
      </c>
      <c r="E64" s="113">
        <f>'POSEBNI DIO'!C326</f>
        <v>0</v>
      </c>
      <c r="F64" s="113">
        <f>'POSEBNI DIO'!D326</f>
        <v>450</v>
      </c>
      <c r="G64" s="113">
        <f>'POSEBNI DIO'!E326</f>
        <v>450</v>
      </c>
      <c r="H64" s="113">
        <f>'POSEBNI DIO'!F326</f>
        <v>450</v>
      </c>
      <c r="I64" s="113">
        <f>'POSEBNI DIO'!G326</f>
        <v>450</v>
      </c>
    </row>
  </sheetData>
  <mergeCells count="5">
    <mergeCell ref="A7:I7"/>
    <mergeCell ref="A28:I28"/>
    <mergeCell ref="A1:I1"/>
    <mergeCell ref="A3:I3"/>
    <mergeCell ref="A5:I5"/>
  </mergeCells>
  <pageMargins left="0.7" right="0.7" top="0.75" bottom="0.75" header="0.3" footer="0.3"/>
  <pageSetup paperSize="9" scale="38" orientation="landscape" r:id="rId1"/>
  <ignoredErrors>
    <ignoredError sqref="F3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C2" sqref="C2"/>
    </sheetView>
  </sheetViews>
  <sheetFormatPr defaultRowHeight="15" x14ac:dyDescent="0.25"/>
  <cols>
    <col min="1" max="1" width="37.7109375" customWidth="1"/>
    <col min="2" max="6" width="25.28515625" customWidth="1"/>
    <col min="12" max="12" width="9.140625" customWidth="1"/>
  </cols>
  <sheetData>
    <row r="1" spans="1:6" ht="42" customHeight="1" x14ac:dyDescent="0.25">
      <c r="A1" s="194" t="s">
        <v>240</v>
      </c>
      <c r="B1" s="194"/>
      <c r="C1" s="194"/>
      <c r="D1" s="194"/>
      <c r="E1" s="194"/>
      <c r="F1" s="194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94" t="s">
        <v>31</v>
      </c>
      <c r="B3" s="194"/>
      <c r="C3" s="194"/>
      <c r="D3" s="194"/>
      <c r="E3" s="219"/>
      <c r="F3" s="21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94" t="s">
        <v>12</v>
      </c>
      <c r="B5" s="195"/>
      <c r="C5" s="195"/>
      <c r="D5" s="195"/>
      <c r="E5" s="195"/>
      <c r="F5" s="195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94" t="s">
        <v>24</v>
      </c>
      <c r="B7" s="223"/>
      <c r="C7" s="223"/>
      <c r="D7" s="223"/>
      <c r="E7" s="223"/>
      <c r="F7" s="22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25</v>
      </c>
      <c r="B9" s="18" t="s">
        <v>205</v>
      </c>
      <c r="C9" s="19" t="s">
        <v>206</v>
      </c>
      <c r="D9" s="19" t="s">
        <v>203</v>
      </c>
      <c r="E9" s="19" t="s">
        <v>200</v>
      </c>
      <c r="F9" s="19" t="s">
        <v>204</v>
      </c>
    </row>
    <row r="10" spans="1:6" ht="15.75" customHeight="1" x14ac:dyDescent="0.25">
      <c r="A10" s="8" t="s">
        <v>26</v>
      </c>
      <c r="B10" s="113">
        <v>2842347.86</v>
      </c>
      <c r="C10" s="193">
        <v>2518004.36</v>
      </c>
      <c r="D10" s="113">
        <f>D11</f>
        <v>2852585</v>
      </c>
      <c r="E10" s="193">
        <f>E11</f>
        <v>2850585</v>
      </c>
      <c r="F10" s="193">
        <f t="shared" ref="F10" si="0">F11</f>
        <v>2850585</v>
      </c>
    </row>
    <row r="11" spans="1:6" ht="15.75" customHeight="1" x14ac:dyDescent="0.25">
      <c r="A11" s="8" t="s">
        <v>159</v>
      </c>
      <c r="B11" s="113">
        <v>2842347.86</v>
      </c>
      <c r="C11" s="193">
        <f>C12+C13+C14</f>
        <v>2370340.65</v>
      </c>
      <c r="D11" s="113">
        <f>D12+D13+D14</f>
        <v>2852585</v>
      </c>
      <c r="E11" s="193">
        <v>2850585</v>
      </c>
      <c r="F11" s="193">
        <v>2850585</v>
      </c>
    </row>
    <row r="12" spans="1:6" ht="25.5" x14ac:dyDescent="0.25">
      <c r="A12" s="13" t="s">
        <v>161</v>
      </c>
      <c r="B12" s="113">
        <v>2823504.5</v>
      </c>
      <c r="C12" s="193">
        <f>'[2]POSEBNI DIO'!D12+'[2]POSEBNI DIO'!D42+'[2]POSEBNI DIO'!D139+'[2]POSEBNI DIO'!D171+'[2]POSEBNI DIO'!D177+'[2]POSEBNI DIO'!D195+'[2]POSEBNI DIO'!D221+'[2]POSEBNI DIO'!D231</f>
        <v>2255197</v>
      </c>
      <c r="D12" s="113">
        <v>2460205</v>
      </c>
      <c r="E12" s="193">
        <v>2460205</v>
      </c>
      <c r="F12" s="193">
        <v>2460205</v>
      </c>
    </row>
    <row r="13" spans="1:6" x14ac:dyDescent="0.25">
      <c r="A13" s="12" t="s">
        <v>160</v>
      </c>
      <c r="B13" s="113">
        <v>18843.36</v>
      </c>
      <c r="C13" s="193">
        <f>'[2]POSEBNI DIO'!D132+'[2]POSEBNI DIO'!D252+'[2]POSEBNI DIO'!D257+'[2]POSEBNI DIO'!D160+'[2]POSEBNI DIO'!D240</f>
        <v>10510</v>
      </c>
      <c r="D13" s="113">
        <v>102300</v>
      </c>
      <c r="E13" s="193">
        <v>100300</v>
      </c>
      <c r="F13" s="193">
        <v>100300</v>
      </c>
    </row>
    <row r="14" spans="1:6" ht="25.5" x14ac:dyDescent="0.25">
      <c r="A14" s="14" t="s">
        <v>162</v>
      </c>
      <c r="B14" s="113">
        <v>0</v>
      </c>
      <c r="C14" s="193">
        <f>'[2]POSEBNI DIO'!D96+'[2]POSEBNI DIO'!D272+'[2]POSEBNI DIO'!D209+'[2]POSEBNI DIO'!D62+'[2]POSEBNI DIO'!D57+'[2]POSEBNI DIO'!D51+'[2]POSEBNI DIO'!D88+'[2]POSEBNI DIO'!D247+'[2]POSEBNI DIO'!D75+'[2]POSEBNI DIO'!D52</f>
        <v>104633.65</v>
      </c>
      <c r="D14" s="113">
        <v>290080</v>
      </c>
      <c r="E14" s="193">
        <v>290080</v>
      </c>
      <c r="F14" s="193">
        <v>290080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A3" sqref="A3:I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94" t="s">
        <v>241</v>
      </c>
      <c r="B1" s="194"/>
      <c r="C1" s="194"/>
      <c r="D1" s="194"/>
      <c r="E1" s="194"/>
      <c r="F1" s="194"/>
      <c r="G1" s="194"/>
      <c r="H1" s="194"/>
      <c r="I1" s="194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94" t="s">
        <v>31</v>
      </c>
      <c r="B3" s="194"/>
      <c r="C3" s="194"/>
      <c r="D3" s="194"/>
      <c r="E3" s="194"/>
      <c r="F3" s="194"/>
      <c r="G3" s="194"/>
      <c r="H3" s="219"/>
      <c r="I3" s="219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94" t="s">
        <v>27</v>
      </c>
      <c r="B5" s="195"/>
      <c r="C5" s="195"/>
      <c r="D5" s="195"/>
      <c r="E5" s="195"/>
      <c r="F5" s="195"/>
      <c r="G5" s="195"/>
      <c r="H5" s="195"/>
      <c r="I5" s="195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19" t="s">
        <v>13</v>
      </c>
      <c r="B7" s="18" t="s">
        <v>14</v>
      </c>
      <c r="C7" s="18" t="s">
        <v>15</v>
      </c>
      <c r="D7" s="18" t="s">
        <v>46</v>
      </c>
      <c r="E7" s="18" t="s">
        <v>205</v>
      </c>
      <c r="F7" s="19" t="s">
        <v>211</v>
      </c>
      <c r="G7" s="19" t="s">
        <v>203</v>
      </c>
      <c r="H7" s="19" t="s">
        <v>200</v>
      </c>
      <c r="I7" s="19" t="s">
        <v>204</v>
      </c>
    </row>
    <row r="8" spans="1:9" ht="25.5" x14ac:dyDescent="0.25">
      <c r="A8" s="8">
        <v>8</v>
      </c>
      <c r="B8" s="8"/>
      <c r="C8" s="8"/>
      <c r="D8" s="8" t="s">
        <v>28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</row>
    <row r="9" spans="1:9" x14ac:dyDescent="0.25">
      <c r="A9" s="8"/>
      <c r="B9" s="12">
        <v>84</v>
      </c>
      <c r="C9" s="12"/>
      <c r="D9" s="12" t="s">
        <v>33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</row>
    <row r="10" spans="1:9" ht="25.5" x14ac:dyDescent="0.25">
      <c r="A10" s="9"/>
      <c r="B10" s="9"/>
      <c r="C10" s="10">
        <v>81</v>
      </c>
      <c r="D10" s="13" t="s">
        <v>34</v>
      </c>
      <c r="E10" s="131">
        <v>0</v>
      </c>
      <c r="F10" s="131">
        <v>0</v>
      </c>
      <c r="G10" s="131">
        <v>0</v>
      </c>
      <c r="H10" s="131">
        <v>0</v>
      </c>
      <c r="I10" s="131">
        <v>0</v>
      </c>
    </row>
    <row r="11" spans="1:9" ht="25.5" x14ac:dyDescent="0.25">
      <c r="A11" s="11">
        <v>5</v>
      </c>
      <c r="B11" s="11"/>
      <c r="C11" s="11"/>
      <c r="D11" s="23" t="s">
        <v>29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</row>
    <row r="12" spans="1:9" ht="25.5" x14ac:dyDescent="0.25">
      <c r="A12" s="12"/>
      <c r="B12" s="12">
        <v>54</v>
      </c>
      <c r="C12" s="12"/>
      <c r="D12" s="24" t="s">
        <v>35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</row>
    <row r="13" spans="1:9" x14ac:dyDescent="0.25">
      <c r="A13" s="12"/>
      <c r="B13" s="12"/>
      <c r="C13" s="10">
        <v>11</v>
      </c>
      <c r="D13" s="10" t="s">
        <v>17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</row>
    <row r="14" spans="1:9" x14ac:dyDescent="0.25">
      <c r="A14" s="12"/>
      <c r="B14" s="12"/>
      <c r="C14" s="10">
        <v>31</v>
      </c>
      <c r="D14" s="10" t="s">
        <v>36</v>
      </c>
      <c r="E14" s="131">
        <v>0</v>
      </c>
      <c r="F14" s="131">
        <v>0</v>
      </c>
      <c r="G14" s="131">
        <v>0</v>
      </c>
      <c r="H14" s="131">
        <v>0</v>
      </c>
      <c r="I14" s="131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5"/>
  <sheetViews>
    <sheetView tabSelected="1" workbookViewId="0">
      <selection activeCell="E4" sqref="E4"/>
    </sheetView>
  </sheetViews>
  <sheetFormatPr defaultRowHeight="15" x14ac:dyDescent="0.25"/>
  <cols>
    <col min="1" max="1" width="15.28515625" customWidth="1"/>
    <col min="2" max="2" width="24" customWidth="1"/>
    <col min="3" max="3" width="26.85546875" customWidth="1"/>
    <col min="4" max="7" width="25.28515625" customWidth="1"/>
    <col min="11" max="11" width="13.5703125" customWidth="1"/>
    <col min="12" max="12" width="13.140625" customWidth="1"/>
    <col min="15" max="15" width="9.140625" customWidth="1"/>
  </cols>
  <sheetData>
    <row r="1" spans="1:7" ht="42" customHeight="1" x14ac:dyDescent="0.25">
      <c r="A1" s="194" t="s">
        <v>241</v>
      </c>
      <c r="B1" s="194"/>
      <c r="C1" s="194"/>
      <c r="D1" s="194"/>
      <c r="E1" s="194"/>
      <c r="F1" s="194"/>
      <c r="G1" s="194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194" t="s">
        <v>30</v>
      </c>
      <c r="B3" s="195"/>
      <c r="C3" s="195"/>
      <c r="D3" s="195"/>
      <c r="E3" s="195"/>
      <c r="F3" s="195"/>
      <c r="G3" s="195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20.25" customHeight="1" x14ac:dyDescent="0.25">
      <c r="A5" s="36"/>
      <c r="B5" s="37"/>
      <c r="C5" s="38"/>
      <c r="D5" s="38"/>
      <c r="E5" s="38"/>
      <c r="F5" s="38"/>
      <c r="G5" s="38"/>
    </row>
    <row r="6" spans="1:7" ht="27" customHeight="1" x14ac:dyDescent="0.25">
      <c r="A6" s="106" t="s">
        <v>151</v>
      </c>
      <c r="B6" s="39" t="s">
        <v>47</v>
      </c>
      <c r="C6" s="40"/>
      <c r="D6" s="40"/>
      <c r="E6" s="40"/>
      <c r="F6" s="40"/>
      <c r="G6" s="40"/>
    </row>
    <row r="7" spans="1:7" ht="15" customHeight="1" x14ac:dyDescent="0.25">
      <c r="A7" s="36" t="s">
        <v>150</v>
      </c>
      <c r="B7" s="37" t="s">
        <v>48</v>
      </c>
      <c r="C7" s="38"/>
      <c r="D7" s="38"/>
      <c r="E7" s="38"/>
      <c r="F7" s="38"/>
      <c r="G7" s="38"/>
    </row>
    <row r="8" spans="1:7" x14ac:dyDescent="0.25">
      <c r="A8" s="42"/>
      <c r="B8" s="43" t="s">
        <v>49</v>
      </c>
      <c r="C8" s="44" t="s">
        <v>212</v>
      </c>
      <c r="D8" s="44" t="s">
        <v>213</v>
      </c>
      <c r="E8" s="44" t="s">
        <v>214</v>
      </c>
      <c r="F8" s="44" t="s">
        <v>199</v>
      </c>
      <c r="G8" s="44" t="s">
        <v>215</v>
      </c>
    </row>
    <row r="9" spans="1:7" x14ac:dyDescent="0.25">
      <c r="A9" s="42"/>
      <c r="B9" s="43" t="s">
        <v>49</v>
      </c>
      <c r="C9" s="165">
        <v>2842347.86</v>
      </c>
      <c r="D9" s="165">
        <v>2518004.36</v>
      </c>
      <c r="E9" s="165">
        <f>SUM(E10+E50+E177)</f>
        <v>2852585</v>
      </c>
      <c r="F9" s="165">
        <f t="shared" ref="F9:G9" si="0">SUM(F10+F50+F177)</f>
        <v>2850585</v>
      </c>
      <c r="G9" s="165">
        <f t="shared" si="0"/>
        <v>2850585</v>
      </c>
    </row>
    <row r="10" spans="1:7" ht="51" x14ac:dyDescent="0.25">
      <c r="A10" s="154" t="s">
        <v>50</v>
      </c>
      <c r="B10" s="155" t="s">
        <v>51</v>
      </c>
      <c r="C10" s="170">
        <v>121911</v>
      </c>
      <c r="D10" s="170">
        <v>132454</v>
      </c>
      <c r="E10" s="170">
        <f t="shared" ref="E10:G11" si="1">SUM(E12+E42)</f>
        <v>132454</v>
      </c>
      <c r="F10" s="170">
        <f t="shared" si="1"/>
        <v>132454</v>
      </c>
      <c r="G10" s="170">
        <f t="shared" si="1"/>
        <v>132454</v>
      </c>
    </row>
    <row r="11" spans="1:7" ht="54.75" customHeight="1" x14ac:dyDescent="0.25">
      <c r="A11" s="42" t="s">
        <v>138</v>
      </c>
      <c r="B11" s="43" t="s">
        <v>139</v>
      </c>
      <c r="C11" s="167">
        <v>111939</v>
      </c>
      <c r="D11" s="167">
        <v>132454</v>
      </c>
      <c r="E11" s="167">
        <v>132454</v>
      </c>
      <c r="F11" s="167">
        <f t="shared" si="1"/>
        <v>132454</v>
      </c>
      <c r="G11" s="167">
        <f t="shared" si="1"/>
        <v>132454</v>
      </c>
    </row>
    <row r="12" spans="1:7" ht="35.25" customHeight="1" x14ac:dyDescent="0.25">
      <c r="A12" s="48" t="s">
        <v>52</v>
      </c>
      <c r="B12" s="49" t="s">
        <v>53</v>
      </c>
      <c r="C12" s="167">
        <v>111939</v>
      </c>
      <c r="D12" s="167">
        <v>117535</v>
      </c>
      <c r="E12" s="167">
        <f>SUM(E13)</f>
        <v>117535</v>
      </c>
      <c r="F12" s="167">
        <f>SUM(F13)</f>
        <v>117535</v>
      </c>
      <c r="G12" s="167">
        <f>SUM(G13)</f>
        <v>117535</v>
      </c>
    </row>
    <row r="13" spans="1:7" ht="14.25" customHeight="1" x14ac:dyDescent="0.25">
      <c r="A13" s="36">
        <v>3</v>
      </c>
      <c r="B13" s="41" t="s">
        <v>20</v>
      </c>
      <c r="C13" s="139">
        <f>SUM(C14+C39)</f>
        <v>99436.39</v>
      </c>
      <c r="D13" s="139">
        <f>SUM(D14,D39)</f>
        <v>117535.00000000001</v>
      </c>
      <c r="E13" s="139">
        <f t="shared" ref="E13:G13" si="2">SUM(E14+E39)</f>
        <v>117535</v>
      </c>
      <c r="F13" s="139">
        <f t="shared" si="2"/>
        <v>117535</v>
      </c>
      <c r="G13" s="139">
        <f t="shared" si="2"/>
        <v>117535</v>
      </c>
    </row>
    <row r="14" spans="1:7" ht="15" customHeight="1" x14ac:dyDescent="0.25">
      <c r="A14" s="36">
        <v>32</v>
      </c>
      <c r="B14" s="41" t="s">
        <v>32</v>
      </c>
      <c r="C14" s="139">
        <f>SUM(C15+C19+C24+C33)</f>
        <v>98538.48</v>
      </c>
      <c r="D14" s="139">
        <f>SUM(D15,D19,D24,D33)</f>
        <v>116637.09000000001</v>
      </c>
      <c r="E14" s="139">
        <f>SUM(E15+E19+E24+E33)</f>
        <v>116635</v>
      </c>
      <c r="F14" s="139">
        <f t="shared" ref="F14:G14" si="3">SUM(F15+F19+F24+F33)</f>
        <v>116635</v>
      </c>
      <c r="G14" s="139">
        <f t="shared" si="3"/>
        <v>116635</v>
      </c>
    </row>
    <row r="15" spans="1:7" ht="26.25" x14ac:dyDescent="0.25">
      <c r="A15" s="36">
        <v>321</v>
      </c>
      <c r="B15" s="41" t="s">
        <v>54</v>
      </c>
      <c r="C15" s="139">
        <f t="shared" ref="C15" si="4">SUM(C16:C18)</f>
        <v>5859.7</v>
      </c>
      <c r="D15" s="139">
        <f>SUM(D16+D17)</f>
        <v>3000</v>
      </c>
      <c r="E15" s="139">
        <f>SUM(E16:E18)</f>
        <v>3000</v>
      </c>
      <c r="F15" s="139">
        <f>SUM(F16:F18)</f>
        <v>3000</v>
      </c>
      <c r="G15" s="139">
        <f>SUM(G16:G18)</f>
        <v>3000</v>
      </c>
    </row>
    <row r="16" spans="1:7" x14ac:dyDescent="0.25">
      <c r="A16" s="54">
        <v>3211</v>
      </c>
      <c r="B16" s="37" t="s">
        <v>55</v>
      </c>
      <c r="C16" s="168">
        <v>4707.2</v>
      </c>
      <c r="D16" s="169">
        <v>2000</v>
      </c>
      <c r="E16" s="169">
        <v>2000</v>
      </c>
      <c r="F16" s="169">
        <v>2000</v>
      </c>
      <c r="G16" s="169">
        <v>2000</v>
      </c>
    </row>
    <row r="17" spans="1:7" ht="28.5" customHeight="1" x14ac:dyDescent="0.25">
      <c r="A17" s="54">
        <v>3213</v>
      </c>
      <c r="B17" s="143" t="s">
        <v>56</v>
      </c>
      <c r="C17" s="168">
        <v>1152.5</v>
      </c>
      <c r="D17" s="169">
        <v>1000</v>
      </c>
      <c r="E17" s="168">
        <v>1000</v>
      </c>
      <c r="F17" s="168">
        <v>1000</v>
      </c>
      <c r="G17" s="168">
        <v>1000</v>
      </c>
    </row>
    <row r="18" spans="1:7" ht="26.25" x14ac:dyDescent="0.25">
      <c r="A18" s="54">
        <v>3214</v>
      </c>
      <c r="B18" s="37" t="s">
        <v>57</v>
      </c>
      <c r="C18" s="168">
        <v>0</v>
      </c>
      <c r="D18" s="169">
        <v>0</v>
      </c>
      <c r="E18" s="168">
        <v>0</v>
      </c>
      <c r="F18" s="168">
        <v>0</v>
      </c>
      <c r="G18" s="168">
        <v>0</v>
      </c>
    </row>
    <row r="19" spans="1:7" ht="26.25" x14ac:dyDescent="0.25">
      <c r="A19" s="36">
        <v>322</v>
      </c>
      <c r="B19" s="41" t="s">
        <v>58</v>
      </c>
      <c r="C19" s="139">
        <f>SUM(C20:C23)</f>
        <v>63794.060000000005</v>
      </c>
      <c r="D19" s="139">
        <f>SUM(D20:D23)</f>
        <v>81506.990000000005</v>
      </c>
      <c r="E19" s="139">
        <f>SUM(E20:E23)</f>
        <v>81504</v>
      </c>
      <c r="F19" s="139">
        <f t="shared" ref="F19:G19" si="5">SUM(F20:F23)</f>
        <v>81504</v>
      </c>
      <c r="G19" s="139">
        <f t="shared" si="5"/>
        <v>81504</v>
      </c>
    </row>
    <row r="20" spans="1:7" ht="26.25" x14ac:dyDescent="0.25">
      <c r="A20" s="54">
        <v>3221</v>
      </c>
      <c r="B20" s="37" t="s">
        <v>59</v>
      </c>
      <c r="C20" s="168">
        <v>16147.94</v>
      </c>
      <c r="D20" s="169">
        <v>16162.99</v>
      </c>
      <c r="E20" s="169">
        <v>16160</v>
      </c>
      <c r="F20" s="169">
        <v>16160</v>
      </c>
      <c r="G20" s="169">
        <v>16160</v>
      </c>
    </row>
    <row r="21" spans="1:7" x14ac:dyDescent="0.25">
      <c r="A21" s="54">
        <v>3223</v>
      </c>
      <c r="B21" s="37" t="s">
        <v>60</v>
      </c>
      <c r="C21" s="168">
        <v>47302.12</v>
      </c>
      <c r="D21" s="169">
        <v>65000</v>
      </c>
      <c r="E21" s="169">
        <v>65000</v>
      </c>
      <c r="F21" s="169">
        <v>65000</v>
      </c>
      <c r="G21" s="169">
        <v>65000</v>
      </c>
    </row>
    <row r="22" spans="1:7" x14ac:dyDescent="0.25">
      <c r="A22" s="54">
        <v>3225</v>
      </c>
      <c r="B22" s="37" t="s">
        <v>61</v>
      </c>
      <c r="C22" s="168">
        <v>0</v>
      </c>
      <c r="D22" s="169">
        <v>0</v>
      </c>
      <c r="E22" s="168">
        <v>0</v>
      </c>
      <c r="F22" s="168">
        <v>0</v>
      </c>
      <c r="G22" s="168">
        <v>0</v>
      </c>
    </row>
    <row r="23" spans="1:7" ht="26.25" x14ac:dyDescent="0.25">
      <c r="A23" s="54">
        <v>3227</v>
      </c>
      <c r="B23" s="37" t="s">
        <v>62</v>
      </c>
      <c r="C23" s="168">
        <v>344</v>
      </c>
      <c r="D23" s="169">
        <v>344</v>
      </c>
      <c r="E23" s="168">
        <v>344</v>
      </c>
      <c r="F23" s="168">
        <v>344</v>
      </c>
      <c r="G23" s="168">
        <v>344</v>
      </c>
    </row>
    <row r="24" spans="1:7" x14ac:dyDescent="0.25">
      <c r="A24" s="36">
        <v>323</v>
      </c>
      <c r="B24" s="41" t="s">
        <v>63</v>
      </c>
      <c r="C24" s="139">
        <f>SUM(C25:C32)</f>
        <v>27565.239999999998</v>
      </c>
      <c r="D24" s="139">
        <f>SUM(D25:D32)</f>
        <v>31880.100000000002</v>
      </c>
      <c r="E24" s="139">
        <f>SUM(E25:E32)</f>
        <v>31881</v>
      </c>
      <c r="F24" s="139">
        <f>SUM(F25:F32)</f>
        <v>31881</v>
      </c>
      <c r="G24" s="139">
        <f>SUM(G25:G32)</f>
        <v>31881</v>
      </c>
    </row>
    <row r="25" spans="1:7" ht="26.25" x14ac:dyDescent="0.25">
      <c r="A25" s="54">
        <v>3231</v>
      </c>
      <c r="B25" s="37" t="s">
        <v>64</v>
      </c>
      <c r="C25" s="168">
        <v>3624</v>
      </c>
      <c r="D25" s="169">
        <v>2000</v>
      </c>
      <c r="E25" s="168">
        <v>2000</v>
      </c>
      <c r="F25" s="168">
        <v>2000</v>
      </c>
      <c r="G25" s="168">
        <v>2000</v>
      </c>
    </row>
    <row r="26" spans="1:7" ht="26.25" x14ac:dyDescent="0.25">
      <c r="A26" s="54">
        <v>3233</v>
      </c>
      <c r="B26" s="37" t="s">
        <v>65</v>
      </c>
      <c r="C26" s="168">
        <v>63.72</v>
      </c>
      <c r="D26" s="169">
        <v>42.48</v>
      </c>
      <c r="E26" s="169">
        <v>42</v>
      </c>
      <c r="F26" s="169">
        <v>42</v>
      </c>
      <c r="G26" s="169">
        <v>42</v>
      </c>
    </row>
    <row r="27" spans="1:7" x14ac:dyDescent="0.25">
      <c r="A27" s="54">
        <v>3234</v>
      </c>
      <c r="B27" s="37" t="s">
        <v>66</v>
      </c>
      <c r="C27" s="168">
        <v>8472.93</v>
      </c>
      <c r="D27" s="169">
        <v>11000</v>
      </c>
      <c r="E27" s="169">
        <v>11000</v>
      </c>
      <c r="F27" s="169">
        <v>11000</v>
      </c>
      <c r="G27" s="169">
        <v>11000</v>
      </c>
    </row>
    <row r="28" spans="1:7" x14ac:dyDescent="0.25">
      <c r="A28" s="54">
        <v>3235</v>
      </c>
      <c r="B28" s="37" t="s">
        <v>67</v>
      </c>
      <c r="C28" s="168">
        <v>1657.05</v>
      </c>
      <c r="D28" s="169">
        <v>2442.0300000000002</v>
      </c>
      <c r="E28" s="169">
        <v>2440</v>
      </c>
      <c r="F28" s="169">
        <v>2440</v>
      </c>
      <c r="G28" s="169">
        <v>2440</v>
      </c>
    </row>
    <row r="29" spans="1:7" ht="26.25" x14ac:dyDescent="0.25">
      <c r="A29" s="54">
        <v>3236</v>
      </c>
      <c r="B29" s="37" t="s">
        <v>68</v>
      </c>
      <c r="C29" s="168">
        <v>4752.95</v>
      </c>
      <c r="D29" s="169">
        <v>4384.71</v>
      </c>
      <c r="E29" s="169">
        <v>4384</v>
      </c>
      <c r="F29" s="169">
        <v>4384</v>
      </c>
      <c r="G29" s="169">
        <v>4384</v>
      </c>
    </row>
    <row r="30" spans="1:7" ht="26.25" x14ac:dyDescent="0.25">
      <c r="A30" s="54">
        <v>3237</v>
      </c>
      <c r="B30" s="37" t="s">
        <v>69</v>
      </c>
      <c r="C30" s="168">
        <v>66.36</v>
      </c>
      <c r="D30" s="169">
        <v>66.36</v>
      </c>
      <c r="E30" s="168">
        <v>70</v>
      </c>
      <c r="F30" s="168">
        <v>70</v>
      </c>
      <c r="G30" s="168">
        <v>70</v>
      </c>
    </row>
    <row r="31" spans="1:7" x14ac:dyDescent="0.25">
      <c r="A31" s="54">
        <v>3238</v>
      </c>
      <c r="B31" s="37" t="s">
        <v>70</v>
      </c>
      <c r="C31" s="168">
        <v>7954.71</v>
      </c>
      <c r="D31" s="169">
        <v>11050</v>
      </c>
      <c r="E31" s="169">
        <v>11050</v>
      </c>
      <c r="F31" s="169">
        <v>11050</v>
      </c>
      <c r="G31" s="169">
        <v>11050</v>
      </c>
    </row>
    <row r="32" spans="1:7" x14ac:dyDescent="0.25">
      <c r="A32" s="54">
        <v>3239</v>
      </c>
      <c r="B32" s="37" t="s">
        <v>71</v>
      </c>
      <c r="C32" s="168">
        <v>973.52</v>
      </c>
      <c r="D32" s="169">
        <v>894.52</v>
      </c>
      <c r="E32" s="168">
        <v>895</v>
      </c>
      <c r="F32" s="168">
        <v>895</v>
      </c>
      <c r="G32" s="168">
        <v>895</v>
      </c>
    </row>
    <row r="33" spans="1:7" ht="26.25" x14ac:dyDescent="0.25">
      <c r="A33" s="36">
        <v>329</v>
      </c>
      <c r="B33" s="41" t="s">
        <v>72</v>
      </c>
      <c r="C33" s="139">
        <f>SUM(C34:C38)</f>
        <v>1319.48</v>
      </c>
      <c r="D33" s="139">
        <v>250</v>
      </c>
      <c r="E33" s="139">
        <f>SUM(E34:E38)</f>
        <v>250</v>
      </c>
      <c r="F33" s="139">
        <f>SUM(F34:F38)</f>
        <v>250</v>
      </c>
      <c r="G33" s="139">
        <f>SUM(G34:G38)</f>
        <v>250</v>
      </c>
    </row>
    <row r="34" spans="1:7" x14ac:dyDescent="0.25">
      <c r="A34" s="54">
        <v>3292</v>
      </c>
      <c r="B34" s="37" t="s">
        <v>73</v>
      </c>
      <c r="C34" s="168">
        <v>0</v>
      </c>
      <c r="D34" s="169">
        <v>0</v>
      </c>
      <c r="E34" s="168">
        <v>0</v>
      </c>
      <c r="F34" s="168">
        <v>0</v>
      </c>
      <c r="G34" s="168">
        <v>0</v>
      </c>
    </row>
    <row r="35" spans="1:7" x14ac:dyDescent="0.25">
      <c r="A35" s="54">
        <v>3293</v>
      </c>
      <c r="B35" s="37" t="s">
        <v>74</v>
      </c>
      <c r="C35" s="168">
        <v>0</v>
      </c>
      <c r="D35" s="169">
        <v>0</v>
      </c>
      <c r="E35" s="168">
        <v>0</v>
      </c>
      <c r="F35" s="168">
        <v>0</v>
      </c>
      <c r="G35" s="168">
        <v>0</v>
      </c>
    </row>
    <row r="36" spans="1:7" x14ac:dyDescent="0.25">
      <c r="A36" s="54">
        <v>3294</v>
      </c>
      <c r="B36" s="37" t="s">
        <v>75</v>
      </c>
      <c r="C36" s="168">
        <v>218.09</v>
      </c>
      <c r="D36" s="169">
        <v>250</v>
      </c>
      <c r="E36" s="168">
        <v>250</v>
      </c>
      <c r="F36" s="168">
        <v>250</v>
      </c>
      <c r="G36" s="168">
        <v>250</v>
      </c>
    </row>
    <row r="37" spans="1:7" ht="26.25" x14ac:dyDescent="0.25">
      <c r="A37" s="54">
        <v>3295</v>
      </c>
      <c r="B37" s="37" t="s">
        <v>76</v>
      </c>
      <c r="C37" s="168">
        <v>0</v>
      </c>
      <c r="D37" s="169">
        <v>0</v>
      </c>
      <c r="E37" s="168">
        <v>0</v>
      </c>
      <c r="F37" s="168">
        <v>0</v>
      </c>
      <c r="G37" s="168">
        <v>0</v>
      </c>
    </row>
    <row r="38" spans="1:7" ht="26.25" x14ac:dyDescent="0.25">
      <c r="A38" s="54">
        <v>3299</v>
      </c>
      <c r="B38" s="37" t="s">
        <v>72</v>
      </c>
      <c r="C38" s="168">
        <v>1101.3900000000001</v>
      </c>
      <c r="D38" s="169">
        <v>0</v>
      </c>
      <c r="E38" s="168">
        <v>0</v>
      </c>
      <c r="F38" s="168">
        <v>0</v>
      </c>
      <c r="G38" s="168">
        <v>0</v>
      </c>
    </row>
    <row r="39" spans="1:7" x14ac:dyDescent="0.25">
      <c r="A39" s="36">
        <v>34</v>
      </c>
      <c r="B39" s="41" t="s">
        <v>77</v>
      </c>
      <c r="C39" s="139">
        <f t="shared" ref="C39" si="6">SUM(C40)</f>
        <v>897.91</v>
      </c>
      <c r="D39" s="139">
        <v>897.91</v>
      </c>
      <c r="E39" s="139">
        <f t="shared" ref="E39:G40" si="7">SUM(E40)</f>
        <v>900</v>
      </c>
      <c r="F39" s="139">
        <f t="shared" si="7"/>
        <v>900</v>
      </c>
      <c r="G39" s="139">
        <f t="shared" si="7"/>
        <v>900</v>
      </c>
    </row>
    <row r="40" spans="1:7" x14ac:dyDescent="0.25">
      <c r="A40" s="36">
        <v>343</v>
      </c>
      <c r="B40" s="41" t="s">
        <v>78</v>
      </c>
      <c r="C40" s="139">
        <f t="shared" ref="C40" si="8">SUM(C41)</f>
        <v>897.91</v>
      </c>
      <c r="D40" s="139">
        <v>897.91</v>
      </c>
      <c r="E40" s="139">
        <f t="shared" si="7"/>
        <v>900</v>
      </c>
      <c r="F40" s="139">
        <f t="shared" si="7"/>
        <v>900</v>
      </c>
      <c r="G40" s="139">
        <f t="shared" si="7"/>
        <v>900</v>
      </c>
    </row>
    <row r="41" spans="1:7" ht="26.25" x14ac:dyDescent="0.25">
      <c r="A41" s="54">
        <v>3431</v>
      </c>
      <c r="B41" s="37" t="s">
        <v>79</v>
      </c>
      <c r="C41" s="168">
        <v>897.91</v>
      </c>
      <c r="D41" s="169">
        <v>897.91</v>
      </c>
      <c r="E41" s="168">
        <v>900</v>
      </c>
      <c r="F41" s="168">
        <v>900</v>
      </c>
      <c r="G41" s="168">
        <v>900</v>
      </c>
    </row>
    <row r="42" spans="1:7" ht="38.25" x14ac:dyDescent="0.25">
      <c r="A42" s="48" t="s">
        <v>82</v>
      </c>
      <c r="B42" s="49" t="s">
        <v>83</v>
      </c>
      <c r="C42" s="167">
        <f t="shared" ref="C42" si="9">SUM(C43)</f>
        <v>13604</v>
      </c>
      <c r="D42" s="167">
        <v>13157</v>
      </c>
      <c r="E42" s="167">
        <f>SUM(E43)</f>
        <v>14919</v>
      </c>
      <c r="F42" s="167">
        <f>SUM(F43)</f>
        <v>14919</v>
      </c>
      <c r="G42" s="167">
        <f>SUM(G43)</f>
        <v>14919</v>
      </c>
    </row>
    <row r="43" spans="1:7" x14ac:dyDescent="0.25">
      <c r="A43" s="36">
        <v>3</v>
      </c>
      <c r="B43" s="41" t="s">
        <v>20</v>
      </c>
      <c r="C43" s="139">
        <f>C44</f>
        <v>13604</v>
      </c>
      <c r="D43" s="139">
        <v>14919</v>
      </c>
      <c r="E43" s="139">
        <f>E44</f>
        <v>14919</v>
      </c>
      <c r="F43" s="139">
        <f t="shared" ref="F43:G43" si="10">F44</f>
        <v>14919</v>
      </c>
      <c r="G43" s="139">
        <f t="shared" si="10"/>
        <v>14919</v>
      </c>
    </row>
    <row r="44" spans="1:7" x14ac:dyDescent="0.25">
      <c r="A44" s="36">
        <v>32</v>
      </c>
      <c r="B44" s="41" t="s">
        <v>32</v>
      </c>
      <c r="C44" s="139">
        <f t="shared" ref="C44" si="11">C45+C47</f>
        <v>13604</v>
      </c>
      <c r="D44" s="139">
        <f>SUM(D45,D47)</f>
        <v>14919</v>
      </c>
      <c r="E44" s="139">
        <f>E45+E47</f>
        <v>14919</v>
      </c>
      <c r="F44" s="139">
        <f>F45+F47</f>
        <v>14919</v>
      </c>
      <c r="G44" s="139">
        <f>G45+G47</f>
        <v>14919</v>
      </c>
    </row>
    <row r="45" spans="1:7" ht="26.25" x14ac:dyDescent="0.25">
      <c r="A45" s="36">
        <v>322</v>
      </c>
      <c r="B45" s="41" t="s">
        <v>58</v>
      </c>
      <c r="C45" s="139">
        <f t="shared" ref="C45" si="12">SUM(C46)</f>
        <v>5117.62</v>
      </c>
      <c r="D45" s="139">
        <v>5283.87</v>
      </c>
      <c r="E45" s="139">
        <f t="shared" ref="E45:G45" si="13">SUM(E46)</f>
        <v>5283</v>
      </c>
      <c r="F45" s="139">
        <f t="shared" si="13"/>
        <v>5283</v>
      </c>
      <c r="G45" s="139">
        <f t="shared" si="13"/>
        <v>5283</v>
      </c>
    </row>
    <row r="46" spans="1:7" ht="39" x14ac:dyDescent="0.25">
      <c r="A46" s="54">
        <v>3224</v>
      </c>
      <c r="B46" s="37" t="s">
        <v>84</v>
      </c>
      <c r="C46" s="168">
        <v>5117.62</v>
      </c>
      <c r="D46" s="169">
        <v>5283.87</v>
      </c>
      <c r="E46" s="169">
        <v>5283</v>
      </c>
      <c r="F46" s="169">
        <v>5283</v>
      </c>
      <c r="G46" s="169">
        <v>5283</v>
      </c>
    </row>
    <row r="47" spans="1:7" x14ac:dyDescent="0.25">
      <c r="A47" s="36">
        <v>323</v>
      </c>
      <c r="B47" s="41" t="s">
        <v>63</v>
      </c>
      <c r="C47" s="139">
        <f t="shared" ref="C47" si="14">SUM(C48:C49)</f>
        <v>8486.3799999999992</v>
      </c>
      <c r="D47" s="139">
        <v>9635.1299999999992</v>
      </c>
      <c r="E47" s="139">
        <f>SUM(E48:E49)</f>
        <v>9636</v>
      </c>
      <c r="F47" s="139">
        <f>SUM(F48:F49)</f>
        <v>9636</v>
      </c>
      <c r="G47" s="139">
        <f>SUM(G48:G49)</f>
        <v>9636</v>
      </c>
    </row>
    <row r="48" spans="1:7" ht="26.25" x14ac:dyDescent="0.25">
      <c r="A48" s="54">
        <v>3232</v>
      </c>
      <c r="B48" s="37" t="s">
        <v>85</v>
      </c>
      <c r="C48" s="168">
        <v>8486.3799999999992</v>
      </c>
      <c r="D48" s="169">
        <v>9635.1299999999992</v>
      </c>
      <c r="E48" s="169">
        <v>9636</v>
      </c>
      <c r="F48" s="169">
        <v>9636</v>
      </c>
      <c r="G48" s="169">
        <v>9636</v>
      </c>
    </row>
    <row r="49" spans="1:7" ht="26.25" x14ac:dyDescent="0.25">
      <c r="A49" s="54">
        <v>3237</v>
      </c>
      <c r="B49" s="37" t="s">
        <v>69</v>
      </c>
      <c r="C49" s="168">
        <v>0</v>
      </c>
      <c r="D49" s="169">
        <v>0</v>
      </c>
      <c r="E49" s="168">
        <v>0</v>
      </c>
      <c r="F49" s="168">
        <v>0</v>
      </c>
      <c r="G49" s="168">
        <v>0</v>
      </c>
    </row>
    <row r="50" spans="1:7" ht="25.5" x14ac:dyDescent="0.25">
      <c r="A50" s="154" t="s">
        <v>50</v>
      </c>
      <c r="B50" s="155" t="s">
        <v>86</v>
      </c>
      <c r="C50" s="170">
        <f>(C51+C58+C62+C66+C70+C73+C89+C106+C122+C138)</f>
        <v>105179.30000000002</v>
      </c>
      <c r="D50" s="170">
        <v>184782.23</v>
      </c>
      <c r="E50" s="170">
        <f>SUM(E51+E58+E62+E66+E106+E122+E138+E160+E171+E173+E166)</f>
        <v>322171</v>
      </c>
      <c r="F50" s="170">
        <f t="shared" ref="F50:G50" si="15">SUM(F51+F58+F62+F66+F106+F122+F138+F160+F171+F173+F166)</f>
        <v>322171</v>
      </c>
      <c r="G50" s="170">
        <f t="shared" si="15"/>
        <v>322171</v>
      </c>
    </row>
    <row r="51" spans="1:7" ht="25.5" x14ac:dyDescent="0.25">
      <c r="A51" s="48" t="s">
        <v>185</v>
      </c>
      <c r="B51" s="49" t="s">
        <v>88</v>
      </c>
      <c r="C51" s="167">
        <v>100</v>
      </c>
      <c r="D51" s="167">
        <v>3237.07</v>
      </c>
      <c r="E51" s="167">
        <v>1062</v>
      </c>
      <c r="F51" s="167">
        <v>1062</v>
      </c>
      <c r="G51" s="167">
        <v>1062</v>
      </c>
    </row>
    <row r="52" spans="1:7" x14ac:dyDescent="0.25">
      <c r="A52" s="36">
        <v>3</v>
      </c>
      <c r="B52" s="41" t="s">
        <v>20</v>
      </c>
      <c r="C52" s="139">
        <f t="shared" ref="C52" si="16">SUM(C53)</f>
        <v>0</v>
      </c>
      <c r="D52" s="139">
        <v>3237.07</v>
      </c>
      <c r="E52" s="167">
        <v>1062</v>
      </c>
      <c r="F52" s="167">
        <v>1062</v>
      </c>
      <c r="G52" s="167">
        <v>1062</v>
      </c>
    </row>
    <row r="53" spans="1:7" x14ac:dyDescent="0.25">
      <c r="A53" s="36">
        <v>32</v>
      </c>
      <c r="B53" s="41" t="s">
        <v>32</v>
      </c>
      <c r="C53" s="139">
        <f t="shared" ref="C53" si="17">SUM(C54)</f>
        <v>0</v>
      </c>
      <c r="D53" s="139">
        <v>3237.07</v>
      </c>
      <c r="E53" s="167">
        <v>1062</v>
      </c>
      <c r="F53" s="167">
        <v>1062</v>
      </c>
      <c r="G53" s="167">
        <v>1062</v>
      </c>
    </row>
    <row r="54" spans="1:7" ht="26.25" x14ac:dyDescent="0.25">
      <c r="A54" s="36">
        <v>329</v>
      </c>
      <c r="B54" s="41" t="s">
        <v>72</v>
      </c>
      <c r="C54" s="139">
        <f>SUM(C55+C56)</f>
        <v>0</v>
      </c>
      <c r="D54" s="139">
        <f>SUM(D55+D56)</f>
        <v>3237.0699999999997</v>
      </c>
      <c r="E54" s="167">
        <v>1062</v>
      </c>
      <c r="F54" s="167">
        <v>1062</v>
      </c>
      <c r="G54" s="167">
        <v>1062</v>
      </c>
    </row>
    <row r="55" spans="1:7" ht="39" x14ac:dyDescent="0.25">
      <c r="A55" s="54">
        <v>3291</v>
      </c>
      <c r="B55" s="37" t="s">
        <v>89</v>
      </c>
      <c r="C55" s="168">
        <v>0</v>
      </c>
      <c r="D55" s="168">
        <v>989.05</v>
      </c>
      <c r="E55" s="168">
        <v>400</v>
      </c>
      <c r="F55" s="168">
        <v>400</v>
      </c>
      <c r="G55" s="168">
        <v>400</v>
      </c>
    </row>
    <row r="56" spans="1:7" ht="26.25" x14ac:dyDescent="0.25">
      <c r="A56" s="54">
        <v>3299</v>
      </c>
      <c r="B56" s="37" t="s">
        <v>72</v>
      </c>
      <c r="C56" s="168">
        <v>0</v>
      </c>
      <c r="D56" s="169">
        <v>2248.02</v>
      </c>
      <c r="E56" s="169">
        <v>662</v>
      </c>
      <c r="F56" s="169">
        <v>662</v>
      </c>
      <c r="G56" s="169">
        <v>662</v>
      </c>
    </row>
    <row r="57" spans="1:7" s="141" customFormat="1" ht="26.25" x14ac:dyDescent="0.25">
      <c r="A57" s="149">
        <v>3691</v>
      </c>
      <c r="B57" s="143" t="s">
        <v>226</v>
      </c>
      <c r="C57" s="168">
        <v>100</v>
      </c>
      <c r="D57" s="169">
        <v>0</v>
      </c>
      <c r="E57" s="169">
        <v>0</v>
      </c>
      <c r="F57" s="169">
        <v>0</v>
      </c>
      <c r="G57" s="169">
        <v>0</v>
      </c>
    </row>
    <row r="58" spans="1:7" ht="25.5" x14ac:dyDescent="0.25">
      <c r="A58" s="147" t="s">
        <v>216</v>
      </c>
      <c r="B58" s="148" t="s">
        <v>217</v>
      </c>
      <c r="C58" s="167">
        <v>1076.6300000000001</v>
      </c>
      <c r="D58" s="167">
        <v>1188</v>
      </c>
      <c r="E58" s="167">
        <v>2188</v>
      </c>
      <c r="F58" s="167">
        <v>2188</v>
      </c>
      <c r="G58" s="167">
        <v>2188</v>
      </c>
    </row>
    <row r="59" spans="1:7" x14ac:dyDescent="0.25">
      <c r="A59" s="142">
        <v>3</v>
      </c>
      <c r="B59" s="144" t="s">
        <v>20</v>
      </c>
      <c r="C59" s="139">
        <f t="shared" ref="C59:C60" si="18">SUM(C60)</f>
        <v>1076.6300000000001</v>
      </c>
      <c r="D59" s="167">
        <v>1188</v>
      </c>
      <c r="E59" s="167">
        <v>2188</v>
      </c>
      <c r="F59" s="167">
        <v>2188</v>
      </c>
      <c r="G59" s="167">
        <v>2188</v>
      </c>
    </row>
    <row r="60" spans="1:7" x14ac:dyDescent="0.25">
      <c r="A60" s="142">
        <v>32</v>
      </c>
      <c r="B60" s="144" t="s">
        <v>32</v>
      </c>
      <c r="C60" s="139">
        <f t="shared" si="18"/>
        <v>1076.6300000000001</v>
      </c>
      <c r="D60" s="167">
        <v>1188</v>
      </c>
      <c r="E60" s="167">
        <v>2188</v>
      </c>
      <c r="F60" s="167">
        <v>2188</v>
      </c>
      <c r="G60" s="167">
        <v>2188</v>
      </c>
    </row>
    <row r="61" spans="1:7" ht="26.25" x14ac:dyDescent="0.25">
      <c r="A61" s="149">
        <v>329</v>
      </c>
      <c r="B61" s="143" t="s">
        <v>72</v>
      </c>
      <c r="C61" s="168">
        <v>1076.6300000000001</v>
      </c>
      <c r="D61" s="168">
        <v>1188</v>
      </c>
      <c r="E61" s="168">
        <v>2188</v>
      </c>
      <c r="F61" s="168">
        <v>2188</v>
      </c>
      <c r="G61" s="168">
        <v>2188</v>
      </c>
    </row>
    <row r="62" spans="1:7" ht="25.5" x14ac:dyDescent="0.25">
      <c r="A62" s="147" t="s">
        <v>195</v>
      </c>
      <c r="B62" s="148" t="s">
        <v>154</v>
      </c>
      <c r="C62" s="167">
        <f t="shared" ref="C62:G68" si="19">SUM(C63)</f>
        <v>24.76</v>
      </c>
      <c r="D62" s="167">
        <v>2000</v>
      </c>
      <c r="E62" s="167">
        <f t="shared" si="19"/>
        <v>3000</v>
      </c>
      <c r="F62" s="167">
        <f t="shared" si="19"/>
        <v>3000</v>
      </c>
      <c r="G62" s="167">
        <f t="shared" si="19"/>
        <v>3000</v>
      </c>
    </row>
    <row r="63" spans="1:7" x14ac:dyDescent="0.25">
      <c r="A63" s="142">
        <v>3</v>
      </c>
      <c r="B63" s="144" t="s">
        <v>20</v>
      </c>
      <c r="C63" s="139">
        <f t="shared" si="19"/>
        <v>24.76</v>
      </c>
      <c r="D63" s="167">
        <v>2000</v>
      </c>
      <c r="E63" s="139">
        <f t="shared" si="19"/>
        <v>3000</v>
      </c>
      <c r="F63" s="139">
        <f t="shared" si="19"/>
        <v>3000</v>
      </c>
      <c r="G63" s="139">
        <f t="shared" si="19"/>
        <v>3000</v>
      </c>
    </row>
    <row r="64" spans="1:7" x14ac:dyDescent="0.25">
      <c r="A64" s="142">
        <v>32</v>
      </c>
      <c r="B64" s="144" t="s">
        <v>32</v>
      </c>
      <c r="C64" s="139">
        <f t="shared" si="19"/>
        <v>24.76</v>
      </c>
      <c r="D64" s="167">
        <v>2000</v>
      </c>
      <c r="E64" s="139">
        <f t="shared" si="19"/>
        <v>3000</v>
      </c>
      <c r="F64" s="139">
        <f t="shared" si="19"/>
        <v>3000</v>
      </c>
      <c r="G64" s="139">
        <f t="shared" si="19"/>
        <v>3000</v>
      </c>
    </row>
    <row r="65" spans="1:7" ht="26.25" x14ac:dyDescent="0.25">
      <c r="A65" s="149">
        <v>329</v>
      </c>
      <c r="B65" s="143" t="s">
        <v>72</v>
      </c>
      <c r="C65" s="168">
        <v>24.76</v>
      </c>
      <c r="D65" s="168">
        <v>2000</v>
      </c>
      <c r="E65" s="168">
        <v>3000</v>
      </c>
      <c r="F65" s="168">
        <v>3000</v>
      </c>
      <c r="G65" s="168">
        <v>3000</v>
      </c>
    </row>
    <row r="66" spans="1:7" ht="25.5" x14ac:dyDescent="0.25">
      <c r="A66" s="147" t="s">
        <v>90</v>
      </c>
      <c r="B66" s="148" t="s">
        <v>91</v>
      </c>
      <c r="C66" s="171">
        <f t="shared" si="19"/>
        <v>531</v>
      </c>
      <c r="D66" s="171">
        <v>531</v>
      </c>
      <c r="E66" s="171">
        <v>531</v>
      </c>
      <c r="F66" s="171">
        <v>531</v>
      </c>
      <c r="G66" s="171">
        <v>531</v>
      </c>
    </row>
    <row r="67" spans="1:7" x14ac:dyDescent="0.25">
      <c r="A67" s="142">
        <v>3</v>
      </c>
      <c r="B67" s="144" t="s">
        <v>20</v>
      </c>
      <c r="C67" s="139">
        <f t="shared" si="19"/>
        <v>531</v>
      </c>
      <c r="D67" s="167">
        <v>531</v>
      </c>
      <c r="E67" s="139">
        <f t="shared" si="19"/>
        <v>531</v>
      </c>
      <c r="F67" s="139">
        <f t="shared" si="19"/>
        <v>531</v>
      </c>
      <c r="G67" s="139">
        <v>531</v>
      </c>
    </row>
    <row r="68" spans="1:7" x14ac:dyDescent="0.25">
      <c r="A68" s="142">
        <v>32</v>
      </c>
      <c r="B68" s="144" t="s">
        <v>32</v>
      </c>
      <c r="C68" s="139">
        <f t="shared" si="19"/>
        <v>531</v>
      </c>
      <c r="D68" s="167">
        <v>531</v>
      </c>
      <c r="E68" s="139">
        <f t="shared" si="19"/>
        <v>531</v>
      </c>
      <c r="F68" s="139">
        <f t="shared" si="19"/>
        <v>531</v>
      </c>
      <c r="G68" s="139">
        <v>531</v>
      </c>
    </row>
    <row r="69" spans="1:7" x14ac:dyDescent="0.25">
      <c r="A69" s="149">
        <v>323</v>
      </c>
      <c r="B69" s="143" t="s">
        <v>63</v>
      </c>
      <c r="C69" s="168">
        <v>531</v>
      </c>
      <c r="D69" s="168">
        <v>531</v>
      </c>
      <c r="E69" s="168">
        <v>531</v>
      </c>
      <c r="F69" s="168">
        <v>531</v>
      </c>
      <c r="G69" s="168">
        <v>531</v>
      </c>
    </row>
    <row r="70" spans="1:7" ht="38.25" x14ac:dyDescent="0.25">
      <c r="A70" s="147" t="s">
        <v>233</v>
      </c>
      <c r="B70" s="148" t="s">
        <v>234</v>
      </c>
      <c r="C70" s="171">
        <v>100</v>
      </c>
      <c r="D70" s="171">
        <v>0</v>
      </c>
      <c r="E70" s="171">
        <v>0</v>
      </c>
      <c r="F70" s="171">
        <v>0</v>
      </c>
      <c r="G70" s="171">
        <v>0</v>
      </c>
    </row>
    <row r="71" spans="1:7" x14ac:dyDescent="0.25">
      <c r="A71" s="142">
        <v>3</v>
      </c>
      <c r="B71" s="144" t="s">
        <v>20</v>
      </c>
      <c r="C71" s="139">
        <v>100</v>
      </c>
      <c r="D71" s="167"/>
      <c r="E71" s="139"/>
      <c r="F71" s="139"/>
      <c r="G71" s="139"/>
    </row>
    <row r="72" spans="1:7" x14ac:dyDescent="0.25">
      <c r="A72" s="142">
        <v>32</v>
      </c>
      <c r="B72" s="144" t="s">
        <v>32</v>
      </c>
      <c r="C72" s="139">
        <v>100</v>
      </c>
      <c r="D72" s="167"/>
      <c r="E72" s="139"/>
      <c r="F72" s="139"/>
      <c r="G72" s="139"/>
    </row>
    <row r="73" spans="1:7" ht="25.5" x14ac:dyDescent="0.25">
      <c r="A73" s="160" t="s">
        <v>157</v>
      </c>
      <c r="B73" s="161" t="s">
        <v>235</v>
      </c>
      <c r="C73" s="170">
        <v>8562.9699999999993</v>
      </c>
      <c r="D73" s="170"/>
      <c r="E73" s="170">
        <v>0</v>
      </c>
      <c r="F73" s="170">
        <v>0</v>
      </c>
      <c r="G73" s="170">
        <v>0</v>
      </c>
    </row>
    <row r="74" spans="1:7" x14ac:dyDescent="0.25">
      <c r="A74" s="142">
        <v>3</v>
      </c>
      <c r="B74" s="144" t="s">
        <v>20</v>
      </c>
      <c r="C74" s="167">
        <f>C75+C82</f>
        <v>8562.9700000000012</v>
      </c>
      <c r="D74" s="139"/>
      <c r="E74" s="166">
        <v>0</v>
      </c>
      <c r="F74" s="166">
        <v>0</v>
      </c>
      <c r="G74" s="166">
        <v>0</v>
      </c>
    </row>
    <row r="75" spans="1:7" x14ac:dyDescent="0.25">
      <c r="A75" s="142">
        <v>31</v>
      </c>
      <c r="B75" s="144" t="s">
        <v>21</v>
      </c>
      <c r="C75" s="167">
        <f>SUM(C76+C78+C80)</f>
        <v>7993.85</v>
      </c>
      <c r="D75" s="139"/>
      <c r="E75" s="166">
        <v>0</v>
      </c>
      <c r="F75" s="166">
        <v>0</v>
      </c>
      <c r="G75" s="166">
        <v>0</v>
      </c>
    </row>
    <row r="76" spans="1:7" x14ac:dyDescent="0.25">
      <c r="A76" s="142">
        <v>311</v>
      </c>
      <c r="B76" s="144" t="s">
        <v>92</v>
      </c>
      <c r="C76" s="167">
        <v>6326.3</v>
      </c>
      <c r="D76" s="139"/>
      <c r="E76" s="166">
        <v>0</v>
      </c>
      <c r="F76" s="166">
        <v>0</v>
      </c>
      <c r="G76" s="166">
        <v>0</v>
      </c>
    </row>
    <row r="77" spans="1:7" x14ac:dyDescent="0.25">
      <c r="A77" s="149">
        <v>3111</v>
      </c>
      <c r="B77" s="143" t="s">
        <v>93</v>
      </c>
      <c r="C77" s="169">
        <v>6326.3</v>
      </c>
      <c r="D77" s="169"/>
      <c r="E77" s="166">
        <v>0</v>
      </c>
      <c r="F77" s="166">
        <v>0</v>
      </c>
      <c r="G77" s="166">
        <v>0</v>
      </c>
    </row>
    <row r="78" spans="1:7" ht="26.25" x14ac:dyDescent="0.25">
      <c r="A78" s="142">
        <v>312</v>
      </c>
      <c r="B78" s="144" t="s">
        <v>94</v>
      </c>
      <c r="C78" s="167">
        <v>600</v>
      </c>
      <c r="D78" s="139"/>
      <c r="E78" s="166">
        <v>0</v>
      </c>
      <c r="F78" s="166">
        <v>0</v>
      </c>
      <c r="G78" s="166">
        <v>0</v>
      </c>
    </row>
    <row r="79" spans="1:7" ht="26.25" x14ac:dyDescent="0.25">
      <c r="A79" s="149">
        <v>3121</v>
      </c>
      <c r="B79" s="143" t="s">
        <v>94</v>
      </c>
      <c r="C79" s="169">
        <v>600</v>
      </c>
      <c r="D79" s="169"/>
      <c r="E79" s="166">
        <v>0</v>
      </c>
      <c r="F79" s="166">
        <v>0</v>
      </c>
      <c r="G79" s="166">
        <v>0</v>
      </c>
    </row>
    <row r="80" spans="1:7" x14ac:dyDescent="0.25">
      <c r="A80" s="142">
        <v>313</v>
      </c>
      <c r="B80" s="144" t="s">
        <v>95</v>
      </c>
      <c r="C80" s="167">
        <v>1067.55</v>
      </c>
      <c r="D80" s="139"/>
      <c r="E80" s="166">
        <v>0</v>
      </c>
      <c r="F80" s="166">
        <v>0</v>
      </c>
      <c r="G80" s="166">
        <v>0</v>
      </c>
    </row>
    <row r="81" spans="1:7" ht="26.25" x14ac:dyDescent="0.25">
      <c r="A81" s="149">
        <v>3132</v>
      </c>
      <c r="B81" s="143" t="s">
        <v>96</v>
      </c>
      <c r="C81" s="169">
        <v>1067.55</v>
      </c>
      <c r="D81" s="169"/>
      <c r="E81" s="166">
        <v>0</v>
      </c>
      <c r="F81" s="166">
        <v>0</v>
      </c>
      <c r="G81" s="166">
        <v>0</v>
      </c>
    </row>
    <row r="82" spans="1:7" s="141" customFormat="1" x14ac:dyDescent="0.25">
      <c r="A82" s="142">
        <v>32</v>
      </c>
      <c r="B82" s="144" t="s">
        <v>32</v>
      </c>
      <c r="C82" s="167">
        <f>SUM(C83+C87)</f>
        <v>569.12</v>
      </c>
      <c r="D82" s="139"/>
      <c r="E82" s="166">
        <v>0</v>
      </c>
      <c r="F82" s="166">
        <v>0</v>
      </c>
      <c r="G82" s="166">
        <v>0</v>
      </c>
    </row>
    <row r="83" spans="1:7" ht="26.25" x14ac:dyDescent="0.25">
      <c r="A83" s="142">
        <v>321</v>
      </c>
      <c r="B83" s="144" t="s">
        <v>54</v>
      </c>
      <c r="C83" s="167">
        <f>SUM(C84:C86)</f>
        <v>569.12</v>
      </c>
      <c r="D83" s="139"/>
      <c r="E83" s="166">
        <v>0</v>
      </c>
      <c r="F83" s="166">
        <v>0</v>
      </c>
      <c r="G83" s="166">
        <v>0</v>
      </c>
    </row>
    <row r="84" spans="1:7" s="141" customFormat="1" x14ac:dyDescent="0.25">
      <c r="A84" s="149">
        <v>3211</v>
      </c>
      <c r="B84" s="143" t="s">
        <v>55</v>
      </c>
      <c r="C84" s="169">
        <v>63</v>
      </c>
      <c r="D84" s="169"/>
      <c r="E84" s="166">
        <v>0</v>
      </c>
      <c r="F84" s="166">
        <v>0</v>
      </c>
      <c r="G84" s="166">
        <v>0</v>
      </c>
    </row>
    <row r="85" spans="1:7" s="141" customFormat="1" ht="26.25" x14ac:dyDescent="0.25">
      <c r="A85" s="149">
        <v>3212</v>
      </c>
      <c r="B85" s="143" t="s">
        <v>97</v>
      </c>
      <c r="C85" s="169">
        <v>468.62</v>
      </c>
      <c r="D85" s="169"/>
      <c r="E85" s="166">
        <v>0</v>
      </c>
      <c r="F85" s="166">
        <v>0</v>
      </c>
      <c r="G85" s="166">
        <v>0</v>
      </c>
    </row>
    <row r="86" spans="1:7" s="141" customFormat="1" ht="26.25" x14ac:dyDescent="0.25">
      <c r="A86" s="156">
        <v>3213</v>
      </c>
      <c r="B86" s="157" t="s">
        <v>56</v>
      </c>
      <c r="C86" s="172">
        <v>37.5</v>
      </c>
      <c r="D86" s="172"/>
      <c r="E86" s="166">
        <v>0</v>
      </c>
      <c r="F86" s="166">
        <v>0</v>
      </c>
      <c r="G86" s="166">
        <v>0</v>
      </c>
    </row>
    <row r="87" spans="1:7" x14ac:dyDescent="0.25">
      <c r="A87" s="158">
        <v>323</v>
      </c>
      <c r="B87" s="159" t="s">
        <v>230</v>
      </c>
      <c r="C87" s="173">
        <v>0</v>
      </c>
      <c r="D87" s="173"/>
      <c r="E87" s="166">
        <v>0</v>
      </c>
      <c r="F87" s="166">
        <v>0</v>
      </c>
      <c r="G87" s="166">
        <v>0</v>
      </c>
    </row>
    <row r="88" spans="1:7" ht="26.25" x14ac:dyDescent="0.25">
      <c r="A88" s="156">
        <v>3236</v>
      </c>
      <c r="B88" s="157" t="s">
        <v>68</v>
      </c>
      <c r="C88" s="172">
        <v>0</v>
      </c>
      <c r="D88" s="172"/>
      <c r="E88" s="166">
        <v>0</v>
      </c>
      <c r="F88" s="166">
        <v>0</v>
      </c>
      <c r="G88" s="166">
        <v>0</v>
      </c>
    </row>
    <row r="89" spans="1:7" ht="25.5" x14ac:dyDescent="0.25">
      <c r="A89" s="147" t="s">
        <v>157</v>
      </c>
      <c r="B89" s="151" t="s">
        <v>236</v>
      </c>
      <c r="C89" s="171">
        <v>48523.55</v>
      </c>
      <c r="D89" s="171"/>
      <c r="E89" s="171">
        <v>0</v>
      </c>
      <c r="F89" s="171">
        <v>0</v>
      </c>
      <c r="G89" s="171">
        <v>0</v>
      </c>
    </row>
    <row r="90" spans="1:7" x14ac:dyDescent="0.25">
      <c r="A90" s="142">
        <v>3</v>
      </c>
      <c r="B90" s="144" t="s">
        <v>20</v>
      </c>
      <c r="C90" s="167">
        <f>C91+C98</f>
        <v>48523.549999999996</v>
      </c>
      <c r="D90" s="139"/>
      <c r="E90" s="166">
        <v>0</v>
      </c>
      <c r="F90" s="166">
        <v>0</v>
      </c>
      <c r="G90" s="166">
        <v>0</v>
      </c>
    </row>
    <row r="91" spans="1:7" x14ac:dyDescent="0.25">
      <c r="A91" s="142">
        <v>31</v>
      </c>
      <c r="B91" s="144" t="s">
        <v>21</v>
      </c>
      <c r="C91" s="167">
        <f>SUM(C92+C94+C96)</f>
        <v>45298.35</v>
      </c>
      <c r="D91" s="139"/>
      <c r="E91" s="166">
        <v>0</v>
      </c>
      <c r="F91" s="166">
        <v>0</v>
      </c>
      <c r="G91" s="166">
        <v>0</v>
      </c>
    </row>
    <row r="92" spans="1:7" x14ac:dyDescent="0.25">
      <c r="A92" s="142">
        <v>311</v>
      </c>
      <c r="B92" s="144" t="s">
        <v>92</v>
      </c>
      <c r="C92" s="167">
        <v>35848.9</v>
      </c>
      <c r="D92" s="139"/>
      <c r="E92" s="166">
        <v>0</v>
      </c>
      <c r="F92" s="166">
        <v>0</v>
      </c>
      <c r="G92" s="166">
        <v>0</v>
      </c>
    </row>
    <row r="93" spans="1:7" s="141" customFormat="1" ht="27.75" customHeight="1" x14ac:dyDescent="0.25">
      <c r="A93" s="149">
        <v>3111</v>
      </c>
      <c r="B93" s="143" t="s">
        <v>93</v>
      </c>
      <c r="C93" s="169">
        <v>35848.9</v>
      </c>
      <c r="D93" s="169"/>
      <c r="E93" s="166">
        <v>0</v>
      </c>
      <c r="F93" s="166">
        <v>0</v>
      </c>
      <c r="G93" s="166">
        <v>0</v>
      </c>
    </row>
    <row r="94" spans="1:7" s="141" customFormat="1" ht="26.25" x14ac:dyDescent="0.25">
      <c r="A94" s="142">
        <v>312</v>
      </c>
      <c r="B94" s="144" t="s">
        <v>94</v>
      </c>
      <c r="C94" s="167">
        <v>3400</v>
      </c>
      <c r="D94" s="139"/>
      <c r="E94" s="166">
        <v>0</v>
      </c>
      <c r="F94" s="166">
        <v>0</v>
      </c>
      <c r="G94" s="166">
        <v>0</v>
      </c>
    </row>
    <row r="95" spans="1:7" s="141" customFormat="1" ht="26.25" x14ac:dyDescent="0.25">
      <c r="A95" s="149">
        <v>3121</v>
      </c>
      <c r="B95" s="143" t="s">
        <v>94</v>
      </c>
      <c r="C95" s="169">
        <v>3400</v>
      </c>
      <c r="D95" s="169"/>
      <c r="E95" s="166">
        <v>0</v>
      </c>
      <c r="F95" s="166">
        <v>0</v>
      </c>
      <c r="G95" s="166">
        <v>0</v>
      </c>
    </row>
    <row r="96" spans="1:7" s="141" customFormat="1" x14ac:dyDescent="0.25">
      <c r="A96" s="142">
        <v>313</v>
      </c>
      <c r="B96" s="144" t="s">
        <v>95</v>
      </c>
      <c r="C96" s="167">
        <v>6049.45</v>
      </c>
      <c r="D96" s="139"/>
      <c r="E96" s="166">
        <v>0</v>
      </c>
      <c r="F96" s="166">
        <v>0</v>
      </c>
      <c r="G96" s="166">
        <v>0</v>
      </c>
    </row>
    <row r="97" spans="1:7" s="141" customFormat="1" ht="26.25" x14ac:dyDescent="0.25">
      <c r="A97" s="149">
        <v>3132</v>
      </c>
      <c r="B97" s="143" t="s">
        <v>96</v>
      </c>
      <c r="C97" s="169">
        <v>6049.45</v>
      </c>
      <c r="D97" s="169"/>
      <c r="E97" s="166">
        <v>0</v>
      </c>
      <c r="F97" s="166">
        <v>0</v>
      </c>
      <c r="G97" s="166">
        <v>0</v>
      </c>
    </row>
    <row r="98" spans="1:7" s="141" customFormat="1" x14ac:dyDescent="0.25">
      <c r="A98" s="142">
        <v>32</v>
      </c>
      <c r="B98" s="144" t="s">
        <v>32</v>
      </c>
      <c r="C98" s="167">
        <v>3225.2</v>
      </c>
      <c r="D98" s="139"/>
      <c r="E98" s="166">
        <v>0</v>
      </c>
      <c r="F98" s="166">
        <v>0</v>
      </c>
      <c r="G98" s="166">
        <v>0</v>
      </c>
    </row>
    <row r="99" spans="1:7" s="141" customFormat="1" ht="26.25" x14ac:dyDescent="0.25">
      <c r="A99" s="142">
        <v>321</v>
      </c>
      <c r="B99" s="144" t="s">
        <v>54</v>
      </c>
      <c r="C99" s="167">
        <f>SUM(C100:C102)</f>
        <v>3225.2</v>
      </c>
      <c r="D99" s="139"/>
      <c r="E99" s="166">
        <v>0</v>
      </c>
      <c r="F99" s="166">
        <v>0</v>
      </c>
      <c r="G99" s="166">
        <v>0</v>
      </c>
    </row>
    <row r="100" spans="1:7" s="141" customFormat="1" x14ac:dyDescent="0.25">
      <c r="A100" s="149">
        <v>3211</v>
      </c>
      <c r="B100" s="143" t="s">
        <v>55</v>
      </c>
      <c r="C100" s="169">
        <v>357</v>
      </c>
      <c r="D100" s="169"/>
      <c r="E100" s="166">
        <v>0</v>
      </c>
      <c r="F100" s="166">
        <v>0</v>
      </c>
      <c r="G100" s="166">
        <v>0</v>
      </c>
    </row>
    <row r="101" spans="1:7" ht="26.25" x14ac:dyDescent="0.25">
      <c r="A101" s="149">
        <v>3212</v>
      </c>
      <c r="B101" s="143" t="s">
        <v>97</v>
      </c>
      <c r="C101" s="169">
        <v>2655.7</v>
      </c>
      <c r="D101" s="169"/>
      <c r="E101" s="166">
        <v>0</v>
      </c>
      <c r="F101" s="166">
        <v>0</v>
      </c>
      <c r="G101" s="166">
        <v>0</v>
      </c>
    </row>
    <row r="102" spans="1:7" ht="26.25" x14ac:dyDescent="0.25">
      <c r="A102" s="152">
        <v>3213</v>
      </c>
      <c r="B102" s="153" t="s">
        <v>56</v>
      </c>
      <c r="C102" s="172">
        <v>212.5</v>
      </c>
      <c r="D102" s="172"/>
      <c r="E102" s="166">
        <v>0</v>
      </c>
      <c r="F102" s="166">
        <v>0</v>
      </c>
      <c r="G102" s="166">
        <v>0</v>
      </c>
    </row>
    <row r="103" spans="1:7" x14ac:dyDescent="0.25">
      <c r="A103" s="158">
        <v>323</v>
      </c>
      <c r="B103" s="159" t="s">
        <v>230</v>
      </c>
      <c r="C103" s="173">
        <v>0</v>
      </c>
      <c r="D103" s="173"/>
      <c r="E103" s="166">
        <v>0</v>
      </c>
      <c r="F103" s="166">
        <v>0</v>
      </c>
      <c r="G103" s="166">
        <v>0</v>
      </c>
    </row>
    <row r="104" spans="1:7" ht="26.25" x14ac:dyDescent="0.25">
      <c r="A104" s="156">
        <v>3236</v>
      </c>
      <c r="B104" s="157" t="s">
        <v>68</v>
      </c>
      <c r="C104" s="172">
        <v>0</v>
      </c>
      <c r="D104" s="172"/>
      <c r="E104" s="166">
        <v>0</v>
      </c>
      <c r="F104" s="166">
        <v>0</v>
      </c>
      <c r="G104" s="166">
        <v>0</v>
      </c>
    </row>
    <row r="105" spans="1:7" x14ac:dyDescent="0.25">
      <c r="A105" s="149">
        <v>323</v>
      </c>
      <c r="B105" s="143" t="s">
        <v>63</v>
      </c>
      <c r="C105" s="168">
        <v>100</v>
      </c>
      <c r="D105" s="168"/>
      <c r="E105" s="166">
        <v>0</v>
      </c>
      <c r="F105" s="166">
        <v>0</v>
      </c>
      <c r="G105" s="166">
        <v>0</v>
      </c>
    </row>
    <row r="106" spans="1:7" ht="25.5" x14ac:dyDescent="0.25">
      <c r="A106" s="160" t="s">
        <v>218</v>
      </c>
      <c r="B106" s="161" t="s">
        <v>235</v>
      </c>
      <c r="C106" s="170">
        <v>12027.99</v>
      </c>
      <c r="D106" s="170">
        <v>35803.17</v>
      </c>
      <c r="E106" s="170">
        <f>SUM(E107)</f>
        <v>78890</v>
      </c>
      <c r="F106" s="170">
        <f>SUM(F107)</f>
        <v>78890</v>
      </c>
      <c r="G106" s="170">
        <f>SUM(G107)</f>
        <v>78890</v>
      </c>
    </row>
    <row r="107" spans="1:7" s="141" customFormat="1" x14ac:dyDescent="0.25">
      <c r="A107" s="36">
        <v>3</v>
      </c>
      <c r="B107" s="41" t="s">
        <v>20</v>
      </c>
      <c r="C107" s="167">
        <f>C108+C115</f>
        <v>12027.59</v>
      </c>
      <c r="D107" s="139">
        <f>SUM(D108+D115)</f>
        <v>35803.17</v>
      </c>
      <c r="E107" s="139">
        <f>SUM(E108+E115)</f>
        <v>78890</v>
      </c>
      <c r="F107" s="139">
        <f>SUM(F108+F115)</f>
        <v>78890</v>
      </c>
      <c r="G107" s="139">
        <f>SUM(G108+G115)</f>
        <v>78890</v>
      </c>
    </row>
    <row r="108" spans="1:7" s="141" customFormat="1" x14ac:dyDescent="0.25">
      <c r="A108" s="36">
        <v>31</v>
      </c>
      <c r="B108" s="41" t="s">
        <v>21</v>
      </c>
      <c r="C108" s="167">
        <f>SUM(C109+C111+C113)</f>
        <v>11470.15</v>
      </c>
      <c r="D108" s="139">
        <f>SUM(D109+D111+D113)</f>
        <v>34213.1</v>
      </c>
      <c r="E108" s="139">
        <f>SUM(E109+E111+E113)</f>
        <v>75060</v>
      </c>
      <c r="F108" s="139">
        <f>SUM(F109+F111+F113)</f>
        <v>75060</v>
      </c>
      <c r="G108" s="139">
        <f>SUM(G109+G111+G113)</f>
        <v>75060</v>
      </c>
    </row>
    <row r="109" spans="1:7" s="141" customFormat="1" x14ac:dyDescent="0.25">
      <c r="A109" s="36">
        <v>311</v>
      </c>
      <c r="B109" s="41" t="s">
        <v>92</v>
      </c>
      <c r="C109" s="167">
        <v>8439.6</v>
      </c>
      <c r="D109" s="139">
        <v>28006</v>
      </c>
      <c r="E109" s="139">
        <f>SUM(E110)</f>
        <v>61000</v>
      </c>
      <c r="F109" s="139">
        <f>SUM(F110)</f>
        <v>61000</v>
      </c>
      <c r="G109" s="139">
        <f>SUM(G110)</f>
        <v>61000</v>
      </c>
    </row>
    <row r="110" spans="1:7" s="141" customFormat="1" x14ac:dyDescent="0.25">
      <c r="A110" s="54">
        <v>3111</v>
      </c>
      <c r="B110" s="37" t="s">
        <v>93</v>
      </c>
      <c r="C110" s="169">
        <v>8439.6</v>
      </c>
      <c r="D110" s="169">
        <v>28006</v>
      </c>
      <c r="E110" s="169">
        <v>61000</v>
      </c>
      <c r="F110" s="169">
        <v>61000</v>
      </c>
      <c r="G110" s="169">
        <v>61000</v>
      </c>
    </row>
    <row r="111" spans="1:7" ht="26.25" x14ac:dyDescent="0.25">
      <c r="A111" s="36">
        <v>312</v>
      </c>
      <c r="B111" s="41" t="s">
        <v>94</v>
      </c>
      <c r="C111" s="167">
        <v>1638</v>
      </c>
      <c r="D111" s="139">
        <v>1586</v>
      </c>
      <c r="E111" s="139">
        <f>SUM(E112)</f>
        <v>3980</v>
      </c>
      <c r="F111" s="139">
        <f>SUM(F112)</f>
        <v>3980</v>
      </c>
      <c r="G111" s="139">
        <f>SUM(G112)</f>
        <v>3980</v>
      </c>
    </row>
    <row r="112" spans="1:7" ht="26.25" x14ac:dyDescent="0.25">
      <c r="A112" s="54">
        <v>3121</v>
      </c>
      <c r="B112" s="37" t="s">
        <v>94</v>
      </c>
      <c r="C112" s="169">
        <v>1638</v>
      </c>
      <c r="D112" s="169">
        <v>1586</v>
      </c>
      <c r="E112" s="169">
        <v>3980</v>
      </c>
      <c r="F112" s="169">
        <v>3980</v>
      </c>
      <c r="G112" s="169">
        <v>3980</v>
      </c>
    </row>
    <row r="113" spans="1:7" s="141" customFormat="1" x14ac:dyDescent="0.25">
      <c r="A113" s="36">
        <v>313</v>
      </c>
      <c r="B113" s="41" t="s">
        <v>95</v>
      </c>
      <c r="C113" s="167">
        <v>1392.55</v>
      </c>
      <c r="D113" s="139">
        <v>4621.1000000000004</v>
      </c>
      <c r="E113" s="139">
        <f>SUM(E114)</f>
        <v>10080</v>
      </c>
      <c r="F113" s="139">
        <f>SUM(F114)</f>
        <v>10080</v>
      </c>
      <c r="G113" s="139">
        <f>SUM(G114)</f>
        <v>10080</v>
      </c>
    </row>
    <row r="114" spans="1:7" s="141" customFormat="1" ht="26.25" x14ac:dyDescent="0.25">
      <c r="A114" s="54">
        <v>3132</v>
      </c>
      <c r="B114" s="37" t="s">
        <v>96</v>
      </c>
      <c r="C114" s="169">
        <v>1392.55</v>
      </c>
      <c r="D114" s="169">
        <v>4621.1000000000004</v>
      </c>
      <c r="E114" s="169">
        <v>10080</v>
      </c>
      <c r="F114" s="169">
        <v>10080</v>
      </c>
      <c r="G114" s="169">
        <v>10080</v>
      </c>
    </row>
    <row r="115" spans="1:7" s="141" customFormat="1" x14ac:dyDescent="0.25">
      <c r="A115" s="36">
        <v>32</v>
      </c>
      <c r="B115" s="41" t="s">
        <v>32</v>
      </c>
      <c r="C115" s="167">
        <f>SUM(C116+C120)</f>
        <v>557.44000000000005</v>
      </c>
      <c r="D115" s="139">
        <v>1590.07</v>
      </c>
      <c r="E115" s="139">
        <f>SUM(E116,E120)</f>
        <v>3830</v>
      </c>
      <c r="F115" s="139">
        <f>SUM(F116+F120)</f>
        <v>3830</v>
      </c>
      <c r="G115" s="139">
        <f>SUM(G116+G120)</f>
        <v>3830</v>
      </c>
    </row>
    <row r="116" spans="1:7" ht="26.25" x14ac:dyDescent="0.25">
      <c r="A116" s="36">
        <v>321</v>
      </c>
      <c r="B116" s="41" t="s">
        <v>54</v>
      </c>
      <c r="C116" s="167">
        <f>SUM(C117:C119)</f>
        <v>557.44000000000005</v>
      </c>
      <c r="D116" s="139">
        <f>SUM(D117:D119)</f>
        <v>1590.07</v>
      </c>
      <c r="E116" s="139">
        <f>SUM(E117+E118+E119)</f>
        <v>3380</v>
      </c>
      <c r="F116" s="139">
        <f>SUM(F117+F118+F119)</f>
        <v>3380</v>
      </c>
      <c r="G116" s="139">
        <f>SUM(G117+G118+G119)</f>
        <v>3380</v>
      </c>
    </row>
    <row r="117" spans="1:7" x14ac:dyDescent="0.25">
      <c r="A117" s="54">
        <v>3211</v>
      </c>
      <c r="B117" s="37" t="s">
        <v>55</v>
      </c>
      <c r="C117" s="169">
        <v>0</v>
      </c>
      <c r="D117" s="169">
        <v>46.8</v>
      </c>
      <c r="E117" s="169">
        <v>270</v>
      </c>
      <c r="F117" s="169">
        <v>270</v>
      </c>
      <c r="G117" s="169">
        <v>270</v>
      </c>
    </row>
    <row r="118" spans="1:7" ht="26.25" x14ac:dyDescent="0.25">
      <c r="A118" s="54">
        <v>3212</v>
      </c>
      <c r="B118" s="37" t="s">
        <v>97</v>
      </c>
      <c r="C118" s="169">
        <v>557.44000000000005</v>
      </c>
      <c r="D118" s="169">
        <v>1494.52</v>
      </c>
      <c r="E118" s="169">
        <v>2660</v>
      </c>
      <c r="F118" s="169">
        <v>2660</v>
      </c>
      <c r="G118" s="169">
        <v>2660</v>
      </c>
    </row>
    <row r="119" spans="1:7" ht="26.25" x14ac:dyDescent="0.25">
      <c r="A119" s="156">
        <v>3213</v>
      </c>
      <c r="B119" s="157" t="s">
        <v>56</v>
      </c>
      <c r="C119" s="172">
        <v>0</v>
      </c>
      <c r="D119" s="172">
        <v>48.75</v>
      </c>
      <c r="E119" s="172">
        <v>450</v>
      </c>
      <c r="F119" s="172">
        <v>450</v>
      </c>
      <c r="G119" s="172">
        <v>450</v>
      </c>
    </row>
    <row r="120" spans="1:7" x14ac:dyDescent="0.25">
      <c r="A120" s="158">
        <v>323</v>
      </c>
      <c r="B120" s="159" t="s">
        <v>230</v>
      </c>
      <c r="C120" s="173">
        <v>0</v>
      </c>
      <c r="D120" s="173">
        <v>0</v>
      </c>
      <c r="E120" s="173">
        <v>450</v>
      </c>
      <c r="F120" s="173">
        <v>450</v>
      </c>
      <c r="G120" s="173">
        <v>450</v>
      </c>
    </row>
    <row r="121" spans="1:7" ht="26.25" x14ac:dyDescent="0.25">
      <c r="A121" s="156">
        <v>3236</v>
      </c>
      <c r="B121" s="157" t="s">
        <v>68</v>
      </c>
      <c r="C121" s="172">
        <v>0</v>
      </c>
      <c r="D121" s="172">
        <v>0</v>
      </c>
      <c r="E121" s="172">
        <v>450</v>
      </c>
      <c r="F121" s="172">
        <v>450</v>
      </c>
      <c r="G121" s="172">
        <v>450</v>
      </c>
    </row>
    <row r="122" spans="1:7" ht="25.5" x14ac:dyDescent="0.25">
      <c r="A122" s="147" t="s">
        <v>228</v>
      </c>
      <c r="B122" s="151" t="s">
        <v>236</v>
      </c>
      <c r="C122" s="171">
        <v>34232.400000000001</v>
      </c>
      <c r="D122" s="171">
        <v>101901.34</v>
      </c>
      <c r="E122" s="171">
        <f>SUM(E123)</f>
        <v>190800</v>
      </c>
      <c r="F122" s="171">
        <f>SUM(F123)</f>
        <v>190800</v>
      </c>
      <c r="G122" s="171">
        <f>SUM(G123)</f>
        <v>190800</v>
      </c>
    </row>
    <row r="123" spans="1:7" x14ac:dyDescent="0.25">
      <c r="A123" s="142">
        <v>3</v>
      </c>
      <c r="B123" s="144" t="s">
        <v>20</v>
      </c>
      <c r="C123" s="167">
        <f>C124+C131</f>
        <v>34232.400000000001</v>
      </c>
      <c r="D123" s="139">
        <f>SUM(D124+D131)</f>
        <v>101901.34</v>
      </c>
      <c r="E123" s="139">
        <f>SUM(E124+E131)</f>
        <v>190800</v>
      </c>
      <c r="F123" s="139">
        <f>SUM(F124+F131)</f>
        <v>190800</v>
      </c>
      <c r="G123" s="139">
        <f>SUM(G124+G131)</f>
        <v>190800</v>
      </c>
    </row>
    <row r="124" spans="1:7" x14ac:dyDescent="0.25">
      <c r="A124" s="142">
        <v>31</v>
      </c>
      <c r="B124" s="144" t="s">
        <v>21</v>
      </c>
      <c r="C124" s="167">
        <f>SUM(C125+C127+C129)</f>
        <v>32645.82</v>
      </c>
      <c r="D124" s="139">
        <f>SUM(D125+D127+D129)</f>
        <v>97375.739999999991</v>
      </c>
      <c r="E124" s="139">
        <f>SUM(E125+E127+E129)</f>
        <v>181590</v>
      </c>
      <c r="F124" s="139">
        <f>SUM(F125+F127+F129)</f>
        <v>181590</v>
      </c>
      <c r="G124" s="139">
        <f>SUM(G125+G127+G129)</f>
        <v>181590</v>
      </c>
    </row>
    <row r="125" spans="1:7" x14ac:dyDescent="0.25">
      <c r="A125" s="142">
        <v>311</v>
      </c>
      <c r="B125" s="144" t="s">
        <v>92</v>
      </c>
      <c r="C125" s="167">
        <v>24020.400000000001</v>
      </c>
      <c r="D125" s="139">
        <v>79709.399999999994</v>
      </c>
      <c r="E125" s="139">
        <f>SUM(E126)</f>
        <v>147570</v>
      </c>
      <c r="F125" s="139">
        <f>SUM(F126)</f>
        <v>147570</v>
      </c>
      <c r="G125" s="139">
        <f>SUM(G126)</f>
        <v>147570</v>
      </c>
    </row>
    <row r="126" spans="1:7" x14ac:dyDescent="0.25">
      <c r="A126" s="149">
        <v>3111</v>
      </c>
      <c r="B126" s="143" t="s">
        <v>93</v>
      </c>
      <c r="C126" s="169">
        <v>24020.400000000001</v>
      </c>
      <c r="D126" s="169">
        <v>79709.399999999994</v>
      </c>
      <c r="E126" s="169">
        <v>147570</v>
      </c>
      <c r="F126" s="169">
        <v>147570</v>
      </c>
      <c r="G126" s="169">
        <v>147570</v>
      </c>
    </row>
    <row r="127" spans="1:7" ht="26.25" x14ac:dyDescent="0.25">
      <c r="A127" s="142">
        <v>312</v>
      </c>
      <c r="B127" s="144" t="s">
        <v>94</v>
      </c>
      <c r="C127" s="167">
        <v>4662</v>
      </c>
      <c r="D127" s="139">
        <v>4514</v>
      </c>
      <c r="E127" s="139">
        <f>SUM(E128)</f>
        <v>9630</v>
      </c>
      <c r="F127" s="139">
        <f>SUM(F128)</f>
        <v>9630</v>
      </c>
      <c r="G127" s="139">
        <f>SUM(G128)</f>
        <v>9630</v>
      </c>
    </row>
    <row r="128" spans="1:7" ht="26.25" x14ac:dyDescent="0.25">
      <c r="A128" s="149">
        <v>3121</v>
      </c>
      <c r="B128" s="143" t="s">
        <v>94</v>
      </c>
      <c r="C128" s="169">
        <v>4662</v>
      </c>
      <c r="D128" s="169">
        <v>4514</v>
      </c>
      <c r="E128" s="169">
        <v>9630</v>
      </c>
      <c r="F128" s="169">
        <v>9630</v>
      </c>
      <c r="G128" s="169">
        <v>9630</v>
      </c>
    </row>
    <row r="129" spans="1:7" x14ac:dyDescent="0.25">
      <c r="A129" s="142">
        <v>313</v>
      </c>
      <c r="B129" s="144" t="s">
        <v>95</v>
      </c>
      <c r="C129" s="167">
        <v>3963.42</v>
      </c>
      <c r="D129" s="139">
        <v>13152.34</v>
      </c>
      <c r="E129" s="139">
        <f>SUM(E130)</f>
        <v>24390</v>
      </c>
      <c r="F129" s="139">
        <f>SUM(F130)</f>
        <v>24390</v>
      </c>
      <c r="G129" s="139">
        <f>SUM(G130)</f>
        <v>24390</v>
      </c>
    </row>
    <row r="130" spans="1:7" ht="26.25" x14ac:dyDescent="0.25">
      <c r="A130" s="149">
        <v>3132</v>
      </c>
      <c r="B130" s="143" t="s">
        <v>96</v>
      </c>
      <c r="C130" s="169">
        <v>3963.42</v>
      </c>
      <c r="D130" s="169">
        <v>13152.34</v>
      </c>
      <c r="E130" s="169">
        <v>24390</v>
      </c>
      <c r="F130" s="169">
        <v>24390</v>
      </c>
      <c r="G130" s="169">
        <v>24390</v>
      </c>
    </row>
    <row r="131" spans="1:7" x14ac:dyDescent="0.25">
      <c r="A131" s="142">
        <v>32</v>
      </c>
      <c r="B131" s="144" t="s">
        <v>32</v>
      </c>
      <c r="C131" s="167">
        <v>1586.58</v>
      </c>
      <c r="D131" s="139">
        <v>4525.6000000000004</v>
      </c>
      <c r="E131" s="139">
        <f>SUM(E132+E136)</f>
        <v>9210</v>
      </c>
      <c r="F131" s="139">
        <f>SUM(F132+F136)</f>
        <v>9210</v>
      </c>
      <c r="G131" s="139">
        <f>SUM(G132+G136)</f>
        <v>9210</v>
      </c>
    </row>
    <row r="132" spans="1:7" ht="26.25" x14ac:dyDescent="0.25">
      <c r="A132" s="142">
        <v>321</v>
      </c>
      <c r="B132" s="144" t="s">
        <v>54</v>
      </c>
      <c r="C132" s="167">
        <f>SUM(C133:C135)</f>
        <v>1586.58</v>
      </c>
      <c r="D132" s="139">
        <f>SUM(D133:D135)</f>
        <v>4525.5999999999995</v>
      </c>
      <c r="E132" s="139">
        <f>SUM(E133+E134+E135)</f>
        <v>8140</v>
      </c>
      <c r="F132" s="139">
        <f>SUM(F133+F134+F135)</f>
        <v>8140</v>
      </c>
      <c r="G132" s="139">
        <f>SUM(G133+G134+G135)</f>
        <v>8140</v>
      </c>
    </row>
    <row r="133" spans="1:7" x14ac:dyDescent="0.25">
      <c r="A133" s="149">
        <v>3211</v>
      </c>
      <c r="B133" s="143" t="s">
        <v>55</v>
      </c>
      <c r="C133" s="169">
        <v>0</v>
      </c>
      <c r="D133" s="169">
        <v>133.19999999999999</v>
      </c>
      <c r="E133" s="169">
        <v>650</v>
      </c>
      <c r="F133" s="169">
        <v>650</v>
      </c>
      <c r="G133" s="169">
        <v>650</v>
      </c>
    </row>
    <row r="134" spans="1:7" ht="26.25" x14ac:dyDescent="0.25">
      <c r="A134" s="149">
        <v>3212</v>
      </c>
      <c r="B134" s="143" t="s">
        <v>97</v>
      </c>
      <c r="C134" s="169">
        <v>1586.58</v>
      </c>
      <c r="D134" s="169">
        <v>4253.6499999999996</v>
      </c>
      <c r="E134" s="169">
        <v>6420</v>
      </c>
      <c r="F134" s="169">
        <v>6420</v>
      </c>
      <c r="G134" s="169">
        <v>6420</v>
      </c>
    </row>
    <row r="135" spans="1:7" ht="26.25" x14ac:dyDescent="0.25">
      <c r="A135" s="152">
        <v>3213</v>
      </c>
      <c r="B135" s="153" t="s">
        <v>56</v>
      </c>
      <c r="C135" s="172">
        <v>0</v>
      </c>
      <c r="D135" s="172">
        <v>138.75</v>
      </c>
      <c r="E135" s="172">
        <v>1070</v>
      </c>
      <c r="F135" s="172">
        <v>1070</v>
      </c>
      <c r="G135" s="172">
        <v>1070</v>
      </c>
    </row>
    <row r="136" spans="1:7" x14ac:dyDescent="0.25">
      <c r="A136" s="158">
        <v>323</v>
      </c>
      <c r="B136" s="159" t="s">
        <v>230</v>
      </c>
      <c r="C136" s="173">
        <v>0</v>
      </c>
      <c r="D136" s="173">
        <v>0</v>
      </c>
      <c r="E136" s="173">
        <v>1070</v>
      </c>
      <c r="F136" s="173">
        <v>1070</v>
      </c>
      <c r="G136" s="173">
        <v>1070</v>
      </c>
    </row>
    <row r="137" spans="1:7" s="141" customFormat="1" ht="27.75" customHeight="1" x14ac:dyDescent="0.25">
      <c r="A137" s="156">
        <v>3236</v>
      </c>
      <c r="B137" s="157" t="s">
        <v>68</v>
      </c>
      <c r="C137" s="172">
        <v>0</v>
      </c>
      <c r="D137" s="172">
        <v>0</v>
      </c>
      <c r="E137" s="172">
        <v>1070</v>
      </c>
      <c r="F137" s="172">
        <v>1070</v>
      </c>
      <c r="G137" s="172">
        <v>1070</v>
      </c>
    </row>
    <row r="138" spans="1:7" ht="38.25" x14ac:dyDescent="0.25">
      <c r="A138" s="147" t="s">
        <v>237</v>
      </c>
      <c r="B138" s="151" t="s">
        <v>229</v>
      </c>
      <c r="C138" s="171">
        <v>0</v>
      </c>
      <c r="D138" s="192">
        <v>23500</v>
      </c>
      <c r="E138" s="171">
        <f>SUM(E139)</f>
        <v>33700</v>
      </c>
      <c r="F138" s="171">
        <f>SUM(F139)</f>
        <v>33700</v>
      </c>
      <c r="G138" s="171">
        <f>SUM(G139)</f>
        <v>33700</v>
      </c>
    </row>
    <row r="139" spans="1:7" x14ac:dyDescent="0.25">
      <c r="A139" s="142">
        <v>3</v>
      </c>
      <c r="B139" s="144" t="s">
        <v>20</v>
      </c>
      <c r="C139" s="167">
        <v>0</v>
      </c>
      <c r="D139" s="191">
        <f>SUM(D140+D147)</f>
        <v>23500</v>
      </c>
      <c r="E139" s="139">
        <f>SUM(E140+E147)</f>
        <v>33700</v>
      </c>
      <c r="F139" s="139">
        <f>SUM(F140+F147)</f>
        <v>33700</v>
      </c>
      <c r="G139" s="139">
        <f>SUM(G140+G147)</f>
        <v>33700</v>
      </c>
    </row>
    <row r="140" spans="1:7" x14ac:dyDescent="0.25">
      <c r="A140" s="142">
        <v>31</v>
      </c>
      <c r="B140" s="144" t="s">
        <v>21</v>
      </c>
      <c r="C140" s="167">
        <v>0</v>
      </c>
      <c r="D140" s="190">
        <f>SUM(D141+D143+D145)</f>
        <v>22600</v>
      </c>
      <c r="E140" s="139">
        <f>SUM(E141+E143+E145)</f>
        <v>32060</v>
      </c>
      <c r="F140" s="139">
        <f>SUM(F141+F143+F145)</f>
        <v>32060</v>
      </c>
      <c r="G140" s="139">
        <f>SUM(G141+G143+G145)</f>
        <v>32060</v>
      </c>
    </row>
    <row r="141" spans="1:7" x14ac:dyDescent="0.25">
      <c r="A141" s="142">
        <v>311</v>
      </c>
      <c r="B141" s="144" t="s">
        <v>92</v>
      </c>
      <c r="C141" s="167">
        <v>0</v>
      </c>
      <c r="D141" s="191">
        <v>17250</v>
      </c>
      <c r="E141" s="139">
        <f>SUM(E142)</f>
        <v>26050</v>
      </c>
      <c r="F141" s="139">
        <f>SUM(F142)</f>
        <v>26050</v>
      </c>
      <c r="G141" s="139">
        <f>SUM(G142)</f>
        <v>26050</v>
      </c>
    </row>
    <row r="142" spans="1:7" x14ac:dyDescent="0.25">
      <c r="A142" s="149">
        <v>3111</v>
      </c>
      <c r="B142" s="143" t="s">
        <v>93</v>
      </c>
      <c r="C142" s="169">
        <v>0</v>
      </c>
      <c r="D142" s="190">
        <v>17250</v>
      </c>
      <c r="E142" s="169">
        <v>26050</v>
      </c>
      <c r="F142" s="169">
        <v>26050</v>
      </c>
      <c r="G142" s="169">
        <v>26050</v>
      </c>
    </row>
    <row r="143" spans="1:7" ht="26.25" x14ac:dyDescent="0.25">
      <c r="A143" s="142">
        <v>312</v>
      </c>
      <c r="B143" s="144" t="s">
        <v>94</v>
      </c>
      <c r="C143" s="167">
        <v>0</v>
      </c>
      <c r="D143" s="191">
        <v>2500</v>
      </c>
      <c r="E143" s="139">
        <f>SUM(E144)</f>
        <v>1700</v>
      </c>
      <c r="F143" s="139">
        <f>SUM(F144)</f>
        <v>1700</v>
      </c>
      <c r="G143" s="139">
        <f>SUM(G144)</f>
        <v>1700</v>
      </c>
    </row>
    <row r="144" spans="1:7" ht="26.25" x14ac:dyDescent="0.25">
      <c r="A144" s="149">
        <v>3121</v>
      </c>
      <c r="B144" s="143" t="s">
        <v>94</v>
      </c>
      <c r="C144" s="169">
        <v>0</v>
      </c>
      <c r="D144" s="190">
        <v>2500</v>
      </c>
      <c r="E144" s="169">
        <v>1700</v>
      </c>
      <c r="F144" s="169">
        <v>1700</v>
      </c>
      <c r="G144" s="169">
        <v>1700</v>
      </c>
    </row>
    <row r="145" spans="1:9" x14ac:dyDescent="0.25">
      <c r="A145" s="142">
        <v>313</v>
      </c>
      <c r="B145" s="144" t="s">
        <v>95</v>
      </c>
      <c r="C145" s="167">
        <v>0</v>
      </c>
      <c r="D145" s="191">
        <v>2850</v>
      </c>
      <c r="E145" s="139">
        <f>SUM(E146)</f>
        <v>4310</v>
      </c>
      <c r="F145" s="139">
        <f>SUM(F146)</f>
        <v>4310</v>
      </c>
      <c r="G145" s="139">
        <f>SUM(G146)</f>
        <v>4310</v>
      </c>
    </row>
    <row r="146" spans="1:9" ht="26.25" x14ac:dyDescent="0.25">
      <c r="A146" s="149">
        <v>3132</v>
      </c>
      <c r="B146" s="143" t="s">
        <v>96</v>
      </c>
      <c r="C146" s="169">
        <v>0</v>
      </c>
      <c r="D146" s="190">
        <v>2850</v>
      </c>
      <c r="E146" s="169">
        <v>4310</v>
      </c>
      <c r="F146" s="169">
        <v>4310</v>
      </c>
      <c r="G146" s="169">
        <v>4310</v>
      </c>
    </row>
    <row r="147" spans="1:9" x14ac:dyDescent="0.25">
      <c r="A147" s="142">
        <v>32</v>
      </c>
      <c r="B147" s="144" t="s">
        <v>32</v>
      </c>
      <c r="C147" s="167">
        <v>0</v>
      </c>
      <c r="D147" s="191">
        <v>900</v>
      </c>
      <c r="E147" s="139">
        <f>SUM(E148+E152)</f>
        <v>1640</v>
      </c>
      <c r="F147" s="139">
        <f>SUM(F148+F152)</f>
        <v>1640</v>
      </c>
      <c r="G147" s="139">
        <f>SUM(G148+G152)</f>
        <v>1640</v>
      </c>
    </row>
    <row r="148" spans="1:9" ht="26.25" x14ac:dyDescent="0.25">
      <c r="A148" s="142">
        <v>321</v>
      </c>
      <c r="B148" s="144" t="s">
        <v>54</v>
      </c>
      <c r="C148" s="167">
        <v>0</v>
      </c>
      <c r="D148" s="191">
        <v>900</v>
      </c>
      <c r="E148" s="139">
        <f>SUM(E149+E150+E151)</f>
        <v>1450</v>
      </c>
      <c r="F148" s="139">
        <f>SUM(F149+F150+F151)</f>
        <v>1450</v>
      </c>
      <c r="G148" s="139">
        <f>SUM(G149+G150+G151)</f>
        <v>1450</v>
      </c>
    </row>
    <row r="149" spans="1:9" s="162" customFormat="1" x14ac:dyDescent="0.25">
      <c r="A149" s="149">
        <v>3211</v>
      </c>
      <c r="B149" s="143" t="s">
        <v>55</v>
      </c>
      <c r="C149" s="169">
        <v>0</v>
      </c>
      <c r="D149" s="190">
        <v>150</v>
      </c>
      <c r="E149" s="169">
        <v>120</v>
      </c>
      <c r="F149" s="169">
        <v>120</v>
      </c>
      <c r="G149" s="169">
        <v>120</v>
      </c>
    </row>
    <row r="150" spans="1:9" ht="26.25" x14ac:dyDescent="0.25">
      <c r="A150" s="149">
        <v>3212</v>
      </c>
      <c r="B150" s="143" t="s">
        <v>97</v>
      </c>
      <c r="C150" s="169">
        <v>0</v>
      </c>
      <c r="D150" s="190">
        <v>750</v>
      </c>
      <c r="E150" s="169">
        <v>1140</v>
      </c>
      <c r="F150" s="169">
        <v>1140</v>
      </c>
      <c r="G150" s="169">
        <v>1140</v>
      </c>
    </row>
    <row r="151" spans="1:9" ht="26.25" x14ac:dyDescent="0.25">
      <c r="A151" s="152">
        <v>3213</v>
      </c>
      <c r="B151" s="153" t="s">
        <v>56</v>
      </c>
      <c r="C151" s="172">
        <v>0</v>
      </c>
      <c r="D151" s="190">
        <v>0</v>
      </c>
      <c r="E151" s="172">
        <v>190</v>
      </c>
      <c r="F151" s="172">
        <v>190</v>
      </c>
      <c r="G151" s="172">
        <v>190</v>
      </c>
    </row>
    <row r="152" spans="1:9" x14ac:dyDescent="0.25">
      <c r="A152" s="158">
        <v>323</v>
      </c>
      <c r="B152" s="159" t="s">
        <v>230</v>
      </c>
      <c r="C152" s="173">
        <v>0</v>
      </c>
      <c r="D152" s="190">
        <v>0</v>
      </c>
      <c r="E152" s="173">
        <v>190</v>
      </c>
      <c r="F152" s="173">
        <v>190</v>
      </c>
      <c r="G152" s="173">
        <v>190</v>
      </c>
    </row>
    <row r="153" spans="1:9" ht="26.25" x14ac:dyDescent="0.25">
      <c r="A153" s="156">
        <v>3236</v>
      </c>
      <c r="B153" s="157" t="s">
        <v>68</v>
      </c>
      <c r="C153" s="172">
        <v>0</v>
      </c>
      <c r="D153" s="190">
        <v>0</v>
      </c>
      <c r="E153" s="172">
        <v>190</v>
      </c>
      <c r="F153" s="172">
        <v>190</v>
      </c>
      <c r="G153" s="172">
        <v>190</v>
      </c>
    </row>
    <row r="154" spans="1:9" ht="51" x14ac:dyDescent="0.25">
      <c r="A154" s="154" t="s">
        <v>50</v>
      </c>
      <c r="B154" s="155" t="s">
        <v>98</v>
      </c>
      <c r="C154" s="170">
        <f t="shared" ref="C154" si="20">C155</f>
        <v>3639.71</v>
      </c>
      <c r="D154" s="170">
        <v>3856.01</v>
      </c>
      <c r="E154" s="170">
        <v>3856</v>
      </c>
      <c r="F154" s="170">
        <v>3856</v>
      </c>
      <c r="G154" s="170">
        <v>3856</v>
      </c>
    </row>
    <row r="155" spans="1:9" ht="51" x14ac:dyDescent="0.25">
      <c r="A155" s="48" t="s">
        <v>99</v>
      </c>
      <c r="B155" s="49" t="s">
        <v>100</v>
      </c>
      <c r="C155" s="167">
        <f t="shared" ref="C155:C158" si="21">SUM(C156)</f>
        <v>3639.71</v>
      </c>
      <c r="D155" s="167">
        <v>3856.01</v>
      </c>
      <c r="E155" s="166">
        <v>3856</v>
      </c>
      <c r="F155" s="166">
        <v>3856</v>
      </c>
      <c r="G155" s="166">
        <v>3856</v>
      </c>
    </row>
    <row r="156" spans="1:9" x14ac:dyDescent="0.25">
      <c r="A156" s="36">
        <v>3</v>
      </c>
      <c r="B156" s="41" t="s">
        <v>20</v>
      </c>
      <c r="C156" s="139">
        <f t="shared" si="21"/>
        <v>3639.71</v>
      </c>
      <c r="D156" s="139">
        <v>3856.01</v>
      </c>
      <c r="E156" s="166">
        <v>3856</v>
      </c>
      <c r="F156" s="166">
        <v>3856</v>
      </c>
      <c r="G156" s="166">
        <v>3856</v>
      </c>
    </row>
    <row r="157" spans="1:9" ht="51.75" x14ac:dyDescent="0.25">
      <c r="A157" s="36">
        <v>37</v>
      </c>
      <c r="B157" s="41" t="s">
        <v>80</v>
      </c>
      <c r="C157" s="139">
        <f t="shared" si="21"/>
        <v>3639.71</v>
      </c>
      <c r="D157" s="139">
        <v>3856.01</v>
      </c>
      <c r="E157" s="166">
        <v>3856</v>
      </c>
      <c r="F157" s="166">
        <v>3856</v>
      </c>
      <c r="G157" s="166">
        <v>3856</v>
      </c>
    </row>
    <row r="158" spans="1:9" ht="51.75" x14ac:dyDescent="0.25">
      <c r="A158" s="36">
        <v>372</v>
      </c>
      <c r="B158" s="41" t="s">
        <v>81</v>
      </c>
      <c r="C158" s="139">
        <f t="shared" si="21"/>
        <v>3639.71</v>
      </c>
      <c r="D158" s="139">
        <v>3856.01</v>
      </c>
      <c r="E158" s="166">
        <v>3856</v>
      </c>
      <c r="F158" s="166">
        <v>3856</v>
      </c>
      <c r="G158" s="166">
        <v>3856</v>
      </c>
    </row>
    <row r="159" spans="1:9" ht="51.75" x14ac:dyDescent="0.25">
      <c r="A159" s="54">
        <v>3722</v>
      </c>
      <c r="B159" s="37" t="s">
        <v>227</v>
      </c>
      <c r="C159" s="168">
        <v>3639.71</v>
      </c>
      <c r="D159" s="174">
        <v>3856.01</v>
      </c>
      <c r="E159" s="168">
        <v>3856</v>
      </c>
      <c r="F159" s="168">
        <v>3856</v>
      </c>
      <c r="G159" s="168">
        <v>3856</v>
      </c>
    </row>
    <row r="160" spans="1:9" x14ac:dyDescent="0.25">
      <c r="A160" s="154" t="s">
        <v>219</v>
      </c>
      <c r="B160" s="155" t="s">
        <v>220</v>
      </c>
      <c r="C160" s="170">
        <v>16936.400000000001</v>
      </c>
      <c r="D160" s="170">
        <v>16221.65</v>
      </c>
      <c r="E160" s="170">
        <v>5000</v>
      </c>
      <c r="F160" s="170">
        <v>5000</v>
      </c>
      <c r="G160" s="170">
        <v>5000</v>
      </c>
      <c r="H160" s="108"/>
      <c r="I160" s="108"/>
    </row>
    <row r="161" spans="1:7" ht="25.5" x14ac:dyDescent="0.25">
      <c r="A161" s="145" t="s">
        <v>221</v>
      </c>
      <c r="B161" s="146" t="s">
        <v>128</v>
      </c>
      <c r="C161" s="167">
        <v>16936.400000000001</v>
      </c>
      <c r="D161" s="167"/>
      <c r="E161" s="167">
        <v>5000</v>
      </c>
      <c r="F161" s="167">
        <v>5000</v>
      </c>
      <c r="G161" s="167">
        <v>5000</v>
      </c>
    </row>
    <row r="162" spans="1:7" ht="25.5" x14ac:dyDescent="0.25">
      <c r="A162" s="142">
        <v>4</v>
      </c>
      <c r="B162" s="150" t="s">
        <v>22</v>
      </c>
      <c r="C162" s="139">
        <v>16936.400000000001</v>
      </c>
      <c r="D162" s="139">
        <v>14221.65</v>
      </c>
      <c r="E162" s="167">
        <v>5000</v>
      </c>
      <c r="F162" s="167">
        <v>5000</v>
      </c>
      <c r="G162" s="167">
        <v>5000</v>
      </c>
    </row>
    <row r="163" spans="1:7" ht="38.25" x14ac:dyDescent="0.25">
      <c r="A163" s="142">
        <v>42</v>
      </c>
      <c r="B163" s="150" t="s">
        <v>44</v>
      </c>
      <c r="C163" s="139">
        <v>16936.400000000001</v>
      </c>
      <c r="D163" s="139">
        <v>14221.65</v>
      </c>
      <c r="E163" s="167">
        <v>5000</v>
      </c>
      <c r="F163" s="167">
        <v>5000</v>
      </c>
      <c r="G163" s="167">
        <v>5000</v>
      </c>
    </row>
    <row r="164" spans="1:7" x14ac:dyDescent="0.25">
      <c r="A164" s="142">
        <v>422</v>
      </c>
      <c r="B164" s="150" t="s">
        <v>129</v>
      </c>
      <c r="C164" s="139">
        <v>16936.400000000001</v>
      </c>
      <c r="D164" s="139">
        <v>14221.65</v>
      </c>
      <c r="E164" s="167">
        <v>5000</v>
      </c>
      <c r="F164" s="167">
        <v>5000</v>
      </c>
      <c r="G164" s="139">
        <v>5000</v>
      </c>
    </row>
    <row r="165" spans="1:7" ht="26.25" x14ac:dyDescent="0.25">
      <c r="A165" s="149">
        <v>4227</v>
      </c>
      <c r="B165" s="143" t="s">
        <v>133</v>
      </c>
      <c r="C165" s="168">
        <v>16936.400000000001</v>
      </c>
      <c r="D165" s="169">
        <v>14221.65</v>
      </c>
      <c r="E165" s="169">
        <v>5000</v>
      </c>
      <c r="F165" s="169">
        <v>5000</v>
      </c>
      <c r="G165" s="169">
        <v>5000</v>
      </c>
    </row>
    <row r="166" spans="1:7" ht="25.5" x14ac:dyDescent="0.25">
      <c r="A166" s="147" t="s">
        <v>222</v>
      </c>
      <c r="B166" s="148" t="s">
        <v>223</v>
      </c>
      <c r="C166" s="139">
        <v>1200</v>
      </c>
      <c r="D166" s="167">
        <v>2000</v>
      </c>
      <c r="E166" s="167">
        <f t="shared" ref="E166:G168" si="22">E167</f>
        <v>2000</v>
      </c>
      <c r="F166" s="167">
        <f t="shared" si="22"/>
        <v>2000</v>
      </c>
      <c r="G166" s="167">
        <f t="shared" si="22"/>
        <v>2000</v>
      </c>
    </row>
    <row r="167" spans="1:7" ht="25.5" x14ac:dyDescent="0.25">
      <c r="A167" s="142">
        <v>4</v>
      </c>
      <c r="B167" s="150" t="s">
        <v>22</v>
      </c>
      <c r="C167" s="139">
        <v>1200</v>
      </c>
      <c r="D167" s="139">
        <v>2000</v>
      </c>
      <c r="E167" s="139">
        <f t="shared" si="22"/>
        <v>2000</v>
      </c>
      <c r="F167" s="139">
        <f t="shared" si="22"/>
        <v>2000</v>
      </c>
      <c r="G167" s="139">
        <f t="shared" si="22"/>
        <v>2000</v>
      </c>
    </row>
    <row r="168" spans="1:7" ht="38.25" x14ac:dyDescent="0.25">
      <c r="A168" s="142">
        <v>42</v>
      </c>
      <c r="B168" s="150" t="s">
        <v>44</v>
      </c>
      <c r="C168" s="139">
        <v>1200</v>
      </c>
      <c r="D168" s="139">
        <v>2000</v>
      </c>
      <c r="E168" s="139">
        <f t="shared" si="22"/>
        <v>2000</v>
      </c>
      <c r="F168" s="139">
        <f t="shared" si="22"/>
        <v>2000</v>
      </c>
      <c r="G168" s="139">
        <f t="shared" si="22"/>
        <v>2000</v>
      </c>
    </row>
    <row r="169" spans="1:7" ht="39" x14ac:dyDescent="0.25">
      <c r="A169" s="142">
        <v>424</v>
      </c>
      <c r="B169" s="144" t="s">
        <v>119</v>
      </c>
      <c r="C169" s="139">
        <v>1200</v>
      </c>
      <c r="D169" s="139">
        <v>2000</v>
      </c>
      <c r="E169" s="139">
        <f>SUM(E170)</f>
        <v>2000</v>
      </c>
      <c r="F169" s="139">
        <f>SUM(F170)</f>
        <v>2000</v>
      </c>
      <c r="G169" s="139">
        <f>SUM(G170)</f>
        <v>2000</v>
      </c>
    </row>
    <row r="170" spans="1:7" x14ac:dyDescent="0.25">
      <c r="A170" s="149">
        <v>4241</v>
      </c>
      <c r="B170" s="143" t="s">
        <v>120</v>
      </c>
      <c r="C170" s="168">
        <v>1200</v>
      </c>
      <c r="D170" s="169">
        <v>2000</v>
      </c>
      <c r="E170" s="168">
        <v>2000</v>
      </c>
      <c r="F170" s="168">
        <v>2000</v>
      </c>
      <c r="G170" s="168">
        <v>2000</v>
      </c>
    </row>
    <row r="171" spans="1:7" x14ac:dyDescent="0.25">
      <c r="A171" s="186" t="s">
        <v>232</v>
      </c>
      <c r="B171" s="186" t="s">
        <v>231</v>
      </c>
      <c r="C171" s="187"/>
      <c r="D171" s="188"/>
      <c r="E171" s="189">
        <v>2000</v>
      </c>
      <c r="F171" s="189">
        <v>2000</v>
      </c>
      <c r="G171" s="189">
        <v>2000</v>
      </c>
    </row>
    <row r="172" spans="1:7" ht="25.5" x14ac:dyDescent="0.25">
      <c r="A172" s="164">
        <v>4</v>
      </c>
      <c r="B172" s="163" t="s">
        <v>22</v>
      </c>
      <c r="C172" s="175">
        <v>0</v>
      </c>
      <c r="D172" s="176">
        <v>0</v>
      </c>
      <c r="E172" s="177">
        <v>2000</v>
      </c>
      <c r="F172" s="178">
        <v>2000</v>
      </c>
      <c r="G172" s="178">
        <v>2000</v>
      </c>
    </row>
    <row r="173" spans="1:7" ht="38.25" x14ac:dyDescent="0.25">
      <c r="A173" s="145" t="s">
        <v>224</v>
      </c>
      <c r="B173" s="146" t="s">
        <v>225</v>
      </c>
      <c r="C173" s="179">
        <v>0</v>
      </c>
      <c r="D173" s="167">
        <v>400</v>
      </c>
      <c r="E173" s="167">
        <v>3000</v>
      </c>
      <c r="F173" s="167">
        <v>3000</v>
      </c>
      <c r="G173" s="167">
        <v>3000</v>
      </c>
    </row>
    <row r="174" spans="1:7" x14ac:dyDescent="0.25">
      <c r="A174" s="142">
        <v>3</v>
      </c>
      <c r="B174" s="144" t="s">
        <v>20</v>
      </c>
      <c r="C174" s="180">
        <v>0</v>
      </c>
      <c r="D174" s="167">
        <v>400</v>
      </c>
      <c r="E174" s="167">
        <v>3000</v>
      </c>
      <c r="F174" s="167">
        <v>3000</v>
      </c>
      <c r="G174" s="167">
        <v>3000</v>
      </c>
    </row>
    <row r="175" spans="1:7" x14ac:dyDescent="0.25">
      <c r="A175" s="142">
        <v>32</v>
      </c>
      <c r="B175" s="144" t="s">
        <v>32</v>
      </c>
      <c r="C175" s="180">
        <v>0</v>
      </c>
      <c r="D175" s="167">
        <v>400</v>
      </c>
      <c r="E175" s="167">
        <v>3000</v>
      </c>
      <c r="F175" s="167">
        <v>3000</v>
      </c>
      <c r="G175" s="167">
        <v>3000</v>
      </c>
    </row>
    <row r="176" spans="1:7" ht="26.25" x14ac:dyDescent="0.25">
      <c r="A176" s="149">
        <v>3232</v>
      </c>
      <c r="B176" s="143" t="s">
        <v>85</v>
      </c>
      <c r="C176" s="179">
        <v>0</v>
      </c>
      <c r="D176" s="168">
        <v>400</v>
      </c>
      <c r="E176" s="167">
        <v>3000</v>
      </c>
      <c r="F176" s="167">
        <v>3000</v>
      </c>
      <c r="G176" s="167">
        <v>3000</v>
      </c>
    </row>
    <row r="177" spans="1:7" ht="51" x14ac:dyDescent="0.25">
      <c r="A177" s="154" t="s">
        <v>50</v>
      </c>
      <c r="B177" s="155" t="s">
        <v>102</v>
      </c>
      <c r="C177" s="170">
        <v>2603553.85</v>
      </c>
      <c r="D177" s="170">
        <v>2290802.8199999998</v>
      </c>
      <c r="E177" s="170">
        <f>E178+E222+E355+E254+E260+E292+E304+E347+E341+E244+E361</f>
        <v>2397960</v>
      </c>
      <c r="F177" s="170">
        <f t="shared" ref="F177:G177" si="23">F178+F222+F355+F254+F260+F292+F304+F347+F341+F244+F361</f>
        <v>2395960</v>
      </c>
      <c r="G177" s="170">
        <f t="shared" si="23"/>
        <v>2395960</v>
      </c>
    </row>
    <row r="178" spans="1:7" ht="25.5" x14ac:dyDescent="0.25">
      <c r="A178" s="147" t="s">
        <v>52</v>
      </c>
      <c r="B178" s="148" t="s">
        <v>18</v>
      </c>
      <c r="C178" s="167">
        <f>C180+C217</f>
        <v>122161.04999999999</v>
      </c>
      <c r="D178" s="167">
        <f>SUM(D179+D216)</f>
        <v>47122</v>
      </c>
      <c r="E178" s="167">
        <f>E179+E216</f>
        <v>56780</v>
      </c>
      <c r="F178" s="167">
        <f>F179+F216</f>
        <v>56780</v>
      </c>
      <c r="G178" s="167">
        <f t="shared" ref="G178" si="24">G179+G216</f>
        <v>56780</v>
      </c>
    </row>
    <row r="179" spans="1:7" ht="26.25" x14ac:dyDescent="0.25">
      <c r="A179" s="105" t="s">
        <v>138</v>
      </c>
      <c r="B179" s="56" t="s">
        <v>140</v>
      </c>
      <c r="C179" s="168">
        <v>104327</v>
      </c>
      <c r="D179" s="168">
        <v>28622</v>
      </c>
      <c r="E179" s="168">
        <v>37780</v>
      </c>
      <c r="F179" s="168">
        <v>37780</v>
      </c>
      <c r="G179" s="168">
        <v>37780</v>
      </c>
    </row>
    <row r="180" spans="1:7" x14ac:dyDescent="0.25">
      <c r="A180" s="142">
        <v>3</v>
      </c>
      <c r="B180" s="144" t="s">
        <v>20</v>
      </c>
      <c r="C180" s="139">
        <f>C181+C184+C212</f>
        <v>104326.99999999999</v>
      </c>
      <c r="D180" s="139">
        <f>SUM(D181+D184+D212)</f>
        <v>28622</v>
      </c>
      <c r="E180" s="139">
        <f>SUM(E181+E184+E212)</f>
        <v>37780</v>
      </c>
      <c r="F180" s="139">
        <f t="shared" ref="F180:G180" si="25">SUM(F181+F184+F212)</f>
        <v>37780</v>
      </c>
      <c r="G180" s="139">
        <f t="shared" si="25"/>
        <v>37780</v>
      </c>
    </row>
    <row r="181" spans="1:7" x14ac:dyDescent="0.25">
      <c r="A181" s="142">
        <v>31</v>
      </c>
      <c r="B181" s="144" t="s">
        <v>20</v>
      </c>
      <c r="C181" s="139">
        <f>SUM(C182:C183)</f>
        <v>10616.04</v>
      </c>
      <c r="D181" s="139">
        <f>D182+D183</f>
        <v>4000</v>
      </c>
      <c r="E181" s="139">
        <f>E182+E183</f>
        <v>5500</v>
      </c>
      <c r="F181" s="139">
        <f>F182+F183</f>
        <v>5500</v>
      </c>
      <c r="G181" s="139">
        <f>G182+G183</f>
        <v>5500</v>
      </c>
    </row>
    <row r="182" spans="1:7" x14ac:dyDescent="0.25">
      <c r="A182" s="149">
        <v>3111</v>
      </c>
      <c r="B182" s="143" t="s">
        <v>93</v>
      </c>
      <c r="C182" s="168">
        <v>0</v>
      </c>
      <c r="D182" s="169">
        <v>500</v>
      </c>
      <c r="E182" s="168">
        <v>500</v>
      </c>
      <c r="F182" s="168">
        <v>500</v>
      </c>
      <c r="G182" s="168">
        <v>500</v>
      </c>
    </row>
    <row r="183" spans="1:7" ht="26.25" x14ac:dyDescent="0.25">
      <c r="A183" s="54">
        <v>3121</v>
      </c>
      <c r="B183" s="37" t="s">
        <v>94</v>
      </c>
      <c r="C183" s="168">
        <v>10616.04</v>
      </c>
      <c r="D183" s="169">
        <v>3500</v>
      </c>
      <c r="E183" s="168">
        <v>5000</v>
      </c>
      <c r="F183" s="168">
        <v>5000</v>
      </c>
      <c r="G183" s="168">
        <v>5000</v>
      </c>
    </row>
    <row r="184" spans="1:7" x14ac:dyDescent="0.25">
      <c r="A184" s="36">
        <v>32</v>
      </c>
      <c r="B184" s="41" t="s">
        <v>32</v>
      </c>
      <c r="C184" s="139">
        <f>C185+C189+C196+C205+C207</f>
        <v>93355.98</v>
      </c>
      <c r="D184" s="139">
        <f>SUM(D185+D189+D196+D205+D207)</f>
        <v>24462</v>
      </c>
      <c r="E184" s="139">
        <f>SUM(E185+E189+E196+E207+E205)</f>
        <v>32070</v>
      </c>
      <c r="F184" s="139">
        <f>SUM(F185+F189+F196+F207+F205)</f>
        <v>32070</v>
      </c>
      <c r="G184" s="139">
        <f>SUM(G185+G189+G196+G207+G205)</f>
        <v>32070</v>
      </c>
    </row>
    <row r="185" spans="1:7" ht="26.25" x14ac:dyDescent="0.25">
      <c r="A185" s="36">
        <v>321</v>
      </c>
      <c r="B185" s="41" t="s">
        <v>54</v>
      </c>
      <c r="C185" s="139">
        <f>SUM(C186:C188)</f>
        <v>11427.350000000002</v>
      </c>
      <c r="D185" s="139">
        <f>D186+D187+D188</f>
        <v>5600</v>
      </c>
      <c r="E185" s="139">
        <f>SUM(E186+E187+E188)</f>
        <v>6100</v>
      </c>
      <c r="F185" s="139">
        <f>SUM(F186+F187+F188)</f>
        <v>6100</v>
      </c>
      <c r="G185" s="139">
        <f>SUM(G186+G187+G188)</f>
        <v>6100</v>
      </c>
    </row>
    <row r="186" spans="1:7" x14ac:dyDescent="0.25">
      <c r="A186" s="54">
        <v>3211</v>
      </c>
      <c r="B186" s="37" t="s">
        <v>55</v>
      </c>
      <c r="C186" s="168">
        <v>9433.2000000000007</v>
      </c>
      <c r="D186" s="169">
        <v>4500</v>
      </c>
      <c r="E186" s="168">
        <v>5000</v>
      </c>
      <c r="F186" s="168">
        <v>5000</v>
      </c>
      <c r="G186" s="168">
        <v>5000</v>
      </c>
    </row>
    <row r="187" spans="1:7" ht="26.25" x14ac:dyDescent="0.25">
      <c r="A187" s="54">
        <v>3213</v>
      </c>
      <c r="B187" s="37" t="s">
        <v>56</v>
      </c>
      <c r="C187" s="168">
        <v>1470.95</v>
      </c>
      <c r="D187" s="169">
        <v>600</v>
      </c>
      <c r="E187" s="168">
        <v>600</v>
      </c>
      <c r="F187" s="168">
        <v>600</v>
      </c>
      <c r="G187" s="168">
        <v>600</v>
      </c>
    </row>
    <row r="188" spans="1:7" ht="26.25" x14ac:dyDescent="0.25">
      <c r="A188" s="54">
        <v>3214</v>
      </c>
      <c r="B188" s="37" t="s">
        <v>57</v>
      </c>
      <c r="C188" s="168">
        <v>523.20000000000005</v>
      </c>
      <c r="D188" s="169">
        <v>500</v>
      </c>
      <c r="E188" s="168">
        <v>500</v>
      </c>
      <c r="F188" s="168">
        <v>500</v>
      </c>
      <c r="G188" s="168">
        <v>500</v>
      </c>
    </row>
    <row r="189" spans="1:7" ht="26.25" x14ac:dyDescent="0.25">
      <c r="A189" s="36">
        <v>322</v>
      </c>
      <c r="B189" s="41" t="s">
        <v>58</v>
      </c>
      <c r="C189" s="139">
        <f>SUM(C190:C195)</f>
        <v>52726.71</v>
      </c>
      <c r="D189" s="139">
        <f>D190+D191+D192+D193+D194+D195</f>
        <v>11600</v>
      </c>
      <c r="E189" s="139">
        <f>SUM(E190:E195)</f>
        <v>18700</v>
      </c>
      <c r="F189" s="139">
        <f>SUM(F190:F195)</f>
        <v>18700</v>
      </c>
      <c r="G189" s="139">
        <f>SUM(G190:G195)</f>
        <v>18700</v>
      </c>
    </row>
    <row r="190" spans="1:7" x14ac:dyDescent="0.25">
      <c r="A190" s="54">
        <v>3221</v>
      </c>
      <c r="B190" s="37" t="s">
        <v>103</v>
      </c>
      <c r="C190" s="168">
        <v>14044.35</v>
      </c>
      <c r="D190" s="169">
        <v>4000</v>
      </c>
      <c r="E190" s="168">
        <v>8000</v>
      </c>
      <c r="F190" s="168">
        <v>8000</v>
      </c>
      <c r="G190" s="168">
        <v>8000</v>
      </c>
    </row>
    <row r="191" spans="1:7" x14ac:dyDescent="0.25">
      <c r="A191" s="54">
        <v>3222</v>
      </c>
      <c r="B191" s="37" t="s">
        <v>104</v>
      </c>
      <c r="C191" s="168">
        <v>5545.23</v>
      </c>
      <c r="D191" s="169">
        <v>100</v>
      </c>
      <c r="E191" s="168">
        <v>1000</v>
      </c>
      <c r="F191" s="168">
        <v>1000</v>
      </c>
      <c r="G191" s="168">
        <v>1000</v>
      </c>
    </row>
    <row r="192" spans="1:7" x14ac:dyDescent="0.25">
      <c r="A192" s="54">
        <v>3223</v>
      </c>
      <c r="B192" s="37" t="s">
        <v>60</v>
      </c>
      <c r="C192" s="168">
        <v>19622.759999999998</v>
      </c>
      <c r="D192" s="169">
        <v>5000</v>
      </c>
      <c r="E192" s="168">
        <v>7000</v>
      </c>
      <c r="F192" s="168">
        <v>7000</v>
      </c>
      <c r="G192" s="168">
        <v>7000</v>
      </c>
    </row>
    <row r="193" spans="1:7" ht="39" x14ac:dyDescent="0.25">
      <c r="A193" s="149">
        <v>3224</v>
      </c>
      <c r="B193" s="143" t="s">
        <v>84</v>
      </c>
      <c r="C193" s="168">
        <v>9835.44</v>
      </c>
      <c r="D193" s="169">
        <v>1000</v>
      </c>
      <c r="E193" s="168">
        <v>1200</v>
      </c>
      <c r="F193" s="168">
        <v>1200</v>
      </c>
      <c r="G193" s="168">
        <v>1200</v>
      </c>
    </row>
    <row r="194" spans="1:7" x14ac:dyDescent="0.25">
      <c r="A194" s="54">
        <v>3225</v>
      </c>
      <c r="B194" s="37" t="s">
        <v>238</v>
      </c>
      <c r="C194" s="168">
        <v>1375.35</v>
      </c>
      <c r="D194" s="169">
        <v>1000</v>
      </c>
      <c r="E194" s="168">
        <v>1000</v>
      </c>
      <c r="F194" s="168">
        <v>1000</v>
      </c>
      <c r="G194" s="168">
        <v>1000</v>
      </c>
    </row>
    <row r="195" spans="1:7" x14ac:dyDescent="0.25">
      <c r="A195" s="54">
        <v>3227</v>
      </c>
      <c r="B195" s="37" t="s">
        <v>106</v>
      </c>
      <c r="C195" s="168">
        <v>2303.58</v>
      </c>
      <c r="D195" s="169">
        <v>500</v>
      </c>
      <c r="E195" s="168">
        <v>500</v>
      </c>
      <c r="F195" s="168">
        <v>500</v>
      </c>
      <c r="G195" s="168">
        <v>500</v>
      </c>
    </row>
    <row r="196" spans="1:7" x14ac:dyDescent="0.25">
      <c r="A196" s="36">
        <v>323</v>
      </c>
      <c r="B196" s="41" t="s">
        <v>63</v>
      </c>
      <c r="C196" s="139">
        <f>SUM(C197:C204)</f>
        <v>20776.02</v>
      </c>
      <c r="D196" s="139">
        <f>SUM(D197:D204)</f>
        <v>6312</v>
      </c>
      <c r="E196" s="139">
        <f>SUM(E197:E204)</f>
        <v>6420</v>
      </c>
      <c r="F196" s="139">
        <f>SUM(F197:F204)</f>
        <v>6420</v>
      </c>
      <c r="G196" s="139">
        <f>SUM(G197:G204)</f>
        <v>6420</v>
      </c>
    </row>
    <row r="197" spans="1:7" ht="26.25" x14ac:dyDescent="0.25">
      <c r="A197" s="54">
        <v>3231</v>
      </c>
      <c r="B197" s="37" t="s">
        <v>64</v>
      </c>
      <c r="C197" s="168">
        <v>1007.45</v>
      </c>
      <c r="D197" s="169">
        <v>100</v>
      </c>
      <c r="E197" s="168">
        <v>100</v>
      </c>
      <c r="F197" s="168">
        <v>100</v>
      </c>
      <c r="G197" s="168">
        <v>100</v>
      </c>
    </row>
    <row r="198" spans="1:7" ht="26.25" x14ac:dyDescent="0.25">
      <c r="A198" s="54">
        <v>3232</v>
      </c>
      <c r="B198" s="37" t="s">
        <v>107</v>
      </c>
      <c r="C198" s="168">
        <v>7456.15</v>
      </c>
      <c r="D198" s="169">
        <v>2000</v>
      </c>
      <c r="E198" s="168">
        <v>2000</v>
      </c>
      <c r="F198" s="168">
        <v>2000</v>
      </c>
      <c r="G198" s="168">
        <v>2000</v>
      </c>
    </row>
    <row r="199" spans="1:7" ht="26.25" x14ac:dyDescent="0.25">
      <c r="A199" s="54">
        <v>3233</v>
      </c>
      <c r="B199" s="37" t="s">
        <v>65</v>
      </c>
      <c r="C199" s="168">
        <v>234.97</v>
      </c>
      <c r="D199" s="169">
        <v>12</v>
      </c>
      <c r="E199" s="168">
        <v>20</v>
      </c>
      <c r="F199" s="168">
        <v>20</v>
      </c>
      <c r="G199" s="168">
        <v>20</v>
      </c>
    </row>
    <row r="200" spans="1:7" x14ac:dyDescent="0.25">
      <c r="A200" s="54">
        <v>3234</v>
      </c>
      <c r="B200" s="37" t="s">
        <v>66</v>
      </c>
      <c r="C200" s="168">
        <v>4882.5200000000004</v>
      </c>
      <c r="D200" s="169">
        <v>2500</v>
      </c>
      <c r="E200" s="168">
        <v>2500</v>
      </c>
      <c r="F200" s="168">
        <v>2500</v>
      </c>
      <c r="G200" s="168">
        <v>2500</v>
      </c>
    </row>
    <row r="201" spans="1:7" x14ac:dyDescent="0.25">
      <c r="A201" s="54">
        <v>3235</v>
      </c>
      <c r="B201" s="37" t="s">
        <v>67</v>
      </c>
      <c r="C201" s="168">
        <v>1155.8599999999999</v>
      </c>
      <c r="D201" s="169">
        <v>450</v>
      </c>
      <c r="E201" s="168">
        <v>450</v>
      </c>
      <c r="F201" s="168">
        <v>450</v>
      </c>
      <c r="G201" s="168">
        <v>450</v>
      </c>
    </row>
    <row r="202" spans="1:7" ht="26.25" x14ac:dyDescent="0.25">
      <c r="A202" s="54">
        <v>3236</v>
      </c>
      <c r="B202" s="37" t="s">
        <v>68</v>
      </c>
      <c r="C202" s="168">
        <v>1447.48</v>
      </c>
      <c r="D202" s="169">
        <v>300</v>
      </c>
      <c r="E202" s="168">
        <v>300</v>
      </c>
      <c r="F202" s="168">
        <v>300</v>
      </c>
      <c r="G202" s="168">
        <v>300</v>
      </c>
    </row>
    <row r="203" spans="1:7" ht="26.25" x14ac:dyDescent="0.25">
      <c r="A203" s="54">
        <v>3237</v>
      </c>
      <c r="B203" s="37" t="s">
        <v>69</v>
      </c>
      <c r="C203" s="168">
        <v>788.7</v>
      </c>
      <c r="D203" s="169">
        <v>50</v>
      </c>
      <c r="E203" s="168">
        <v>50</v>
      </c>
      <c r="F203" s="168">
        <v>50</v>
      </c>
      <c r="G203" s="168">
        <v>50</v>
      </c>
    </row>
    <row r="204" spans="1:7" x14ac:dyDescent="0.25">
      <c r="A204" s="54">
        <v>3238</v>
      </c>
      <c r="B204" s="37" t="s">
        <v>108</v>
      </c>
      <c r="C204" s="168">
        <v>3802.89</v>
      </c>
      <c r="D204" s="169">
        <v>900</v>
      </c>
      <c r="E204" s="168">
        <v>1000</v>
      </c>
      <c r="F204" s="168">
        <v>1000</v>
      </c>
      <c r="G204" s="168">
        <v>1000</v>
      </c>
    </row>
    <row r="205" spans="1:7" ht="26.25" x14ac:dyDescent="0.25">
      <c r="A205" s="36">
        <v>324</v>
      </c>
      <c r="B205" s="41" t="s">
        <v>54</v>
      </c>
      <c r="C205" s="139">
        <v>0</v>
      </c>
      <c r="D205" s="139">
        <v>350</v>
      </c>
      <c r="E205" s="139">
        <f>E206</f>
        <v>150</v>
      </c>
      <c r="F205" s="139">
        <f>F206</f>
        <v>150</v>
      </c>
      <c r="G205" s="139">
        <f>G206</f>
        <v>150</v>
      </c>
    </row>
    <row r="206" spans="1:7" ht="39" x14ac:dyDescent="0.25">
      <c r="A206" s="58">
        <v>3241</v>
      </c>
      <c r="B206" s="59" t="s">
        <v>109</v>
      </c>
      <c r="C206" s="168">
        <v>0</v>
      </c>
      <c r="D206" s="169">
        <v>350</v>
      </c>
      <c r="E206" s="168">
        <v>150</v>
      </c>
      <c r="F206" s="168">
        <v>150</v>
      </c>
      <c r="G206" s="168">
        <v>150</v>
      </c>
    </row>
    <row r="207" spans="1:7" ht="26.25" x14ac:dyDescent="0.25">
      <c r="A207" s="36">
        <v>329</v>
      </c>
      <c r="B207" s="41" t="s">
        <v>72</v>
      </c>
      <c r="C207" s="139">
        <f>SUM(C208:C211)</f>
        <v>8425.9</v>
      </c>
      <c r="D207" s="139">
        <f>SUM(D208:D211)</f>
        <v>600</v>
      </c>
      <c r="E207" s="139">
        <f>SUM(E208:E211)</f>
        <v>700</v>
      </c>
      <c r="F207" s="139">
        <f>SUM(F208:F211)</f>
        <v>700</v>
      </c>
      <c r="G207" s="139">
        <f>SUM(G208:G211)</f>
        <v>700</v>
      </c>
    </row>
    <row r="208" spans="1:7" x14ac:dyDescent="0.25">
      <c r="A208" s="54">
        <v>3293</v>
      </c>
      <c r="B208" s="37" t="s">
        <v>74</v>
      </c>
      <c r="C208" s="168">
        <v>346.8</v>
      </c>
      <c r="D208" s="169">
        <v>250</v>
      </c>
      <c r="E208" s="168">
        <v>250</v>
      </c>
      <c r="F208" s="168">
        <v>250</v>
      </c>
      <c r="G208" s="168">
        <v>250</v>
      </c>
    </row>
    <row r="209" spans="1:7" x14ac:dyDescent="0.25">
      <c r="A209" s="54">
        <v>3294</v>
      </c>
      <c r="B209" s="37" t="s">
        <v>110</v>
      </c>
      <c r="C209" s="168">
        <v>0</v>
      </c>
      <c r="D209" s="169">
        <v>50</v>
      </c>
      <c r="E209" s="168">
        <v>100</v>
      </c>
      <c r="F209" s="168">
        <v>100</v>
      </c>
      <c r="G209" s="168">
        <v>100</v>
      </c>
    </row>
    <row r="210" spans="1:7" ht="26.25" x14ac:dyDescent="0.25">
      <c r="A210" s="54">
        <v>3295</v>
      </c>
      <c r="B210" s="37" t="s">
        <v>111</v>
      </c>
      <c r="C210" s="168">
        <v>0</v>
      </c>
      <c r="D210" s="169">
        <v>50</v>
      </c>
      <c r="E210" s="168">
        <v>50</v>
      </c>
      <c r="F210" s="168">
        <v>50</v>
      </c>
      <c r="G210" s="168">
        <v>50</v>
      </c>
    </row>
    <row r="211" spans="1:7" ht="26.25" x14ac:dyDescent="0.25">
      <c r="A211" s="54">
        <v>3299</v>
      </c>
      <c r="B211" s="37" t="s">
        <v>72</v>
      </c>
      <c r="C211" s="168">
        <v>8079.1</v>
      </c>
      <c r="D211" s="169">
        <v>250</v>
      </c>
      <c r="E211" s="168">
        <v>300</v>
      </c>
      <c r="F211" s="168">
        <v>300</v>
      </c>
      <c r="G211" s="168">
        <v>300</v>
      </c>
    </row>
    <row r="212" spans="1:7" x14ac:dyDescent="0.25">
      <c r="A212" s="36">
        <v>34</v>
      </c>
      <c r="B212" s="41" t="s">
        <v>112</v>
      </c>
      <c r="C212" s="139">
        <v>354.98</v>
      </c>
      <c r="D212" s="139">
        <v>160</v>
      </c>
      <c r="E212" s="139">
        <f>E213</f>
        <v>210</v>
      </c>
      <c r="F212" s="139">
        <f>F213</f>
        <v>210</v>
      </c>
      <c r="G212" s="139">
        <f>G213</f>
        <v>210</v>
      </c>
    </row>
    <row r="213" spans="1:7" x14ac:dyDescent="0.25">
      <c r="A213" s="36">
        <v>343</v>
      </c>
      <c r="B213" s="41" t="s">
        <v>78</v>
      </c>
      <c r="C213" s="139">
        <v>354.98</v>
      </c>
      <c r="D213" s="139">
        <f>SUM(D214+D215)</f>
        <v>160</v>
      </c>
      <c r="E213" s="139">
        <f>E214+E215</f>
        <v>210</v>
      </c>
      <c r="F213" s="139">
        <f>F214+F215</f>
        <v>210</v>
      </c>
      <c r="G213" s="139">
        <f>G214+G215</f>
        <v>210</v>
      </c>
    </row>
    <row r="214" spans="1:7" ht="26.25" x14ac:dyDescent="0.25">
      <c r="A214" s="54">
        <v>3431</v>
      </c>
      <c r="B214" s="37" t="s">
        <v>113</v>
      </c>
      <c r="C214" s="168">
        <v>354.98</v>
      </c>
      <c r="D214" s="169">
        <v>150</v>
      </c>
      <c r="E214" s="168">
        <v>200</v>
      </c>
      <c r="F214" s="168">
        <v>200</v>
      </c>
      <c r="G214" s="168">
        <v>200</v>
      </c>
    </row>
    <row r="215" spans="1:7" x14ac:dyDescent="0.25">
      <c r="A215" s="54">
        <v>3433</v>
      </c>
      <c r="B215" s="37" t="s">
        <v>114</v>
      </c>
      <c r="C215" s="168">
        <v>0</v>
      </c>
      <c r="D215" s="169">
        <v>10</v>
      </c>
      <c r="E215" s="168">
        <v>10</v>
      </c>
      <c r="F215" s="168">
        <v>10</v>
      </c>
      <c r="G215" s="168">
        <v>10</v>
      </c>
    </row>
    <row r="216" spans="1:7" ht="26.25" x14ac:dyDescent="0.25">
      <c r="A216" s="61" t="s">
        <v>138</v>
      </c>
      <c r="B216" s="62" t="s">
        <v>141</v>
      </c>
      <c r="C216" s="139">
        <v>17834.05</v>
      </c>
      <c r="D216" s="139">
        <v>18500</v>
      </c>
      <c r="E216" s="139">
        <f t="shared" ref="E216:G217" si="26">E217</f>
        <v>19000</v>
      </c>
      <c r="F216" s="139">
        <f t="shared" si="26"/>
        <v>19000</v>
      </c>
      <c r="G216" s="139">
        <f t="shared" si="26"/>
        <v>19000</v>
      </c>
    </row>
    <row r="217" spans="1:7" x14ac:dyDescent="0.25">
      <c r="A217" s="36">
        <v>3</v>
      </c>
      <c r="B217" s="41" t="s">
        <v>20</v>
      </c>
      <c r="C217" s="139">
        <v>17834.05</v>
      </c>
      <c r="D217" s="139">
        <v>18500</v>
      </c>
      <c r="E217" s="139">
        <f t="shared" si="26"/>
        <v>19000</v>
      </c>
      <c r="F217" s="139">
        <f t="shared" si="26"/>
        <v>19000</v>
      </c>
      <c r="G217" s="139">
        <f t="shared" si="26"/>
        <v>19000</v>
      </c>
    </row>
    <row r="218" spans="1:7" x14ac:dyDescent="0.25">
      <c r="A218" s="36">
        <v>32</v>
      </c>
      <c r="B218" s="41" t="s">
        <v>32</v>
      </c>
      <c r="C218" s="139">
        <f>SUM(C219+C220)</f>
        <v>17834.05</v>
      </c>
      <c r="D218" s="139">
        <v>18500</v>
      </c>
      <c r="E218" s="139">
        <f>E219+E220</f>
        <v>19000</v>
      </c>
      <c r="F218" s="139">
        <f>F219+F220</f>
        <v>19000</v>
      </c>
      <c r="G218" s="139">
        <f>G219+G220</f>
        <v>19000</v>
      </c>
    </row>
    <row r="219" spans="1:7" ht="26.25" x14ac:dyDescent="0.25">
      <c r="A219" s="54">
        <v>3231</v>
      </c>
      <c r="B219" s="37" t="s">
        <v>64</v>
      </c>
      <c r="C219" s="168">
        <v>2586.96</v>
      </c>
      <c r="D219" s="169">
        <v>3500</v>
      </c>
      <c r="E219" s="168">
        <v>4000</v>
      </c>
      <c r="F219" s="168">
        <v>4000</v>
      </c>
      <c r="G219" s="168">
        <v>4000</v>
      </c>
    </row>
    <row r="220" spans="1:7" ht="26.25" x14ac:dyDescent="0.25">
      <c r="A220" s="36">
        <v>329</v>
      </c>
      <c r="B220" s="41" t="s">
        <v>72</v>
      </c>
      <c r="C220" s="139">
        <v>15247.09</v>
      </c>
      <c r="D220" s="139">
        <v>15000</v>
      </c>
      <c r="E220" s="139">
        <f>SUM(E221:E221)</f>
        <v>15000</v>
      </c>
      <c r="F220" s="139">
        <f>SUM(F221:F221)</f>
        <v>15000</v>
      </c>
      <c r="G220" s="139">
        <f>SUM(G221:G221)</f>
        <v>15000</v>
      </c>
    </row>
    <row r="221" spans="1:7" ht="26.25" x14ac:dyDescent="0.25">
      <c r="A221" s="54">
        <v>3299</v>
      </c>
      <c r="B221" s="37" t="s">
        <v>72</v>
      </c>
      <c r="C221" s="168">
        <v>15247.09</v>
      </c>
      <c r="D221" s="169">
        <v>15000</v>
      </c>
      <c r="E221" s="168">
        <v>15000</v>
      </c>
      <c r="F221" s="168">
        <v>15000</v>
      </c>
      <c r="G221" s="168">
        <v>15000</v>
      </c>
    </row>
    <row r="222" spans="1:7" ht="38.25" x14ac:dyDescent="0.25">
      <c r="A222" s="48" t="s">
        <v>82</v>
      </c>
      <c r="B222" s="49" t="s">
        <v>115</v>
      </c>
      <c r="C222" s="171">
        <v>2132426.88</v>
      </c>
      <c r="D222" s="171">
        <v>1844200</v>
      </c>
      <c r="E222" s="171">
        <f>SUM(E224)</f>
        <v>1948200</v>
      </c>
      <c r="F222" s="171">
        <f>SUM(F224)</f>
        <v>1948200</v>
      </c>
      <c r="G222" s="171">
        <f>SUM(G224)</f>
        <v>1948200</v>
      </c>
    </row>
    <row r="223" spans="1:7" ht="26.25" x14ac:dyDescent="0.25">
      <c r="A223" s="65" t="s">
        <v>138</v>
      </c>
      <c r="B223" s="66" t="s">
        <v>142</v>
      </c>
      <c r="C223" s="168">
        <v>2132426.88</v>
      </c>
      <c r="D223" s="168">
        <v>1844200</v>
      </c>
      <c r="E223" s="168">
        <v>1948200</v>
      </c>
      <c r="F223" s="168">
        <v>1948200</v>
      </c>
      <c r="G223" s="168">
        <v>1948200</v>
      </c>
    </row>
    <row r="224" spans="1:7" x14ac:dyDescent="0.25">
      <c r="A224" s="69">
        <v>3</v>
      </c>
      <c r="B224" s="70" t="s">
        <v>20</v>
      </c>
      <c r="C224" s="181">
        <f>C225+C234+C242</f>
        <v>2132426.88</v>
      </c>
      <c r="D224" s="181">
        <f>SUM(D225+D234+D242)</f>
        <v>1844200</v>
      </c>
      <c r="E224" s="181">
        <f>E225+E234+E242</f>
        <v>1948200</v>
      </c>
      <c r="F224" s="181">
        <f t="shared" ref="F224:G224" si="27">F225+F234+F242</f>
        <v>1948200</v>
      </c>
      <c r="G224" s="181">
        <f t="shared" si="27"/>
        <v>1948200</v>
      </c>
    </row>
    <row r="225" spans="1:7" x14ac:dyDescent="0.25">
      <c r="A225" s="69">
        <v>31</v>
      </c>
      <c r="B225" s="70" t="s">
        <v>21</v>
      </c>
      <c r="C225" s="181">
        <f>C226+C231</f>
        <v>2044924.73</v>
      </c>
      <c r="D225" s="181">
        <f>D226+D231</f>
        <v>1794100</v>
      </c>
      <c r="E225" s="181">
        <f>E226+E231</f>
        <v>1894100</v>
      </c>
      <c r="F225" s="181">
        <f>F226+F231</f>
        <v>1894100</v>
      </c>
      <c r="G225" s="181">
        <f>G226+G231</f>
        <v>1894100</v>
      </c>
    </row>
    <row r="226" spans="1:7" x14ac:dyDescent="0.25">
      <c r="A226" s="69">
        <v>311</v>
      </c>
      <c r="B226" s="70" t="s">
        <v>92</v>
      </c>
      <c r="C226" s="181">
        <f>SUM(C227:C230)</f>
        <v>1766976.92</v>
      </c>
      <c r="D226" s="181">
        <f>SUM(D227:D230)</f>
        <v>1604000</v>
      </c>
      <c r="E226" s="181">
        <f>E227+E228+E229+E230</f>
        <v>1704000</v>
      </c>
      <c r="F226" s="181">
        <f>F227+F228+F229+F230</f>
        <v>1704000</v>
      </c>
      <c r="G226" s="181">
        <f>G227+G228+G229+G230</f>
        <v>1704000</v>
      </c>
    </row>
    <row r="227" spans="1:7" x14ac:dyDescent="0.25">
      <c r="A227" s="54">
        <v>3111</v>
      </c>
      <c r="B227" s="37" t="s">
        <v>93</v>
      </c>
      <c r="C227" s="168">
        <v>1628721.69</v>
      </c>
      <c r="D227" s="169">
        <v>1500000</v>
      </c>
      <c r="E227" s="168">
        <v>1600000</v>
      </c>
      <c r="F227" s="168">
        <v>1600000</v>
      </c>
      <c r="G227" s="168">
        <v>1600000</v>
      </c>
    </row>
    <row r="228" spans="1:7" x14ac:dyDescent="0.25">
      <c r="A228" s="54">
        <v>3113</v>
      </c>
      <c r="B228" s="37" t="s">
        <v>116</v>
      </c>
      <c r="C228" s="168">
        <v>23329.48</v>
      </c>
      <c r="D228" s="169">
        <v>21000</v>
      </c>
      <c r="E228" s="168">
        <v>21000</v>
      </c>
      <c r="F228" s="168">
        <v>21000</v>
      </c>
      <c r="G228" s="168">
        <v>21000</v>
      </c>
    </row>
    <row r="229" spans="1:7" ht="26.25" x14ac:dyDescent="0.25">
      <c r="A229" s="54">
        <v>3114</v>
      </c>
      <c r="B229" s="37" t="s">
        <v>117</v>
      </c>
      <c r="C229" s="168">
        <v>46791.94</v>
      </c>
      <c r="D229" s="169">
        <v>38000</v>
      </c>
      <c r="E229" s="168">
        <v>38000</v>
      </c>
      <c r="F229" s="168">
        <v>38000</v>
      </c>
      <c r="G229" s="168">
        <v>38000</v>
      </c>
    </row>
    <row r="230" spans="1:7" ht="26.25" x14ac:dyDescent="0.25">
      <c r="A230" s="54">
        <v>3121</v>
      </c>
      <c r="B230" s="37" t="s">
        <v>94</v>
      </c>
      <c r="C230" s="168">
        <v>68133.81</v>
      </c>
      <c r="D230" s="169">
        <v>45000</v>
      </c>
      <c r="E230" s="168">
        <v>45000</v>
      </c>
      <c r="F230" s="168">
        <v>45000</v>
      </c>
      <c r="G230" s="168">
        <v>45000</v>
      </c>
    </row>
    <row r="231" spans="1:7" x14ac:dyDescent="0.25">
      <c r="A231" s="69">
        <v>313</v>
      </c>
      <c r="B231" s="70" t="s">
        <v>95</v>
      </c>
      <c r="C231" s="181">
        <f>C232+C233</f>
        <v>277947.81</v>
      </c>
      <c r="D231" s="181">
        <v>190100</v>
      </c>
      <c r="E231" s="181">
        <f>E232+E233</f>
        <v>190100</v>
      </c>
      <c r="F231" s="181">
        <f t="shared" ref="F231:G231" si="28">F232+F233</f>
        <v>190100</v>
      </c>
      <c r="G231" s="181">
        <f t="shared" si="28"/>
        <v>190100</v>
      </c>
    </row>
    <row r="232" spans="1:7" ht="26.25" x14ac:dyDescent="0.25">
      <c r="A232" s="54">
        <v>3132</v>
      </c>
      <c r="B232" s="37" t="s">
        <v>96</v>
      </c>
      <c r="C232" s="168">
        <v>277902.98</v>
      </c>
      <c r="D232" s="169">
        <v>190000</v>
      </c>
      <c r="E232" s="168">
        <v>190000</v>
      </c>
      <c r="F232" s="168">
        <v>190000</v>
      </c>
      <c r="G232" s="168">
        <v>190000</v>
      </c>
    </row>
    <row r="233" spans="1:7" ht="26.25" x14ac:dyDescent="0.25">
      <c r="A233" s="54">
        <v>3133</v>
      </c>
      <c r="B233" s="37" t="s">
        <v>191</v>
      </c>
      <c r="C233" s="168">
        <v>44.83</v>
      </c>
      <c r="D233" s="168">
        <v>100</v>
      </c>
      <c r="E233" s="182">
        <v>100</v>
      </c>
      <c r="F233" s="182">
        <v>100</v>
      </c>
      <c r="G233" s="182">
        <v>100</v>
      </c>
    </row>
    <row r="234" spans="1:7" x14ac:dyDescent="0.25">
      <c r="A234" s="69">
        <v>32</v>
      </c>
      <c r="B234" s="70" t="s">
        <v>32</v>
      </c>
      <c r="C234" s="181">
        <f>C235+C237+C239</f>
        <v>86298.6</v>
      </c>
      <c r="D234" s="181">
        <v>45100</v>
      </c>
      <c r="E234" s="181">
        <f t="shared" ref="E234:G234" si="29">SUM(E235+E239+E237)</f>
        <v>51600</v>
      </c>
      <c r="F234" s="181">
        <f t="shared" si="29"/>
        <v>51600</v>
      </c>
      <c r="G234" s="181">
        <f t="shared" si="29"/>
        <v>51600</v>
      </c>
    </row>
    <row r="235" spans="1:7" ht="26.25" x14ac:dyDescent="0.25">
      <c r="A235" s="69">
        <v>321</v>
      </c>
      <c r="B235" s="70" t="s">
        <v>54</v>
      </c>
      <c r="C235" s="181">
        <v>46113.95</v>
      </c>
      <c r="D235" s="181">
        <v>45000</v>
      </c>
      <c r="E235" s="181">
        <f t="shared" ref="E235:G235" si="30">SUM(E236)</f>
        <v>45000</v>
      </c>
      <c r="F235" s="181">
        <f t="shared" si="30"/>
        <v>45000</v>
      </c>
      <c r="G235" s="181">
        <f t="shared" si="30"/>
        <v>45000</v>
      </c>
    </row>
    <row r="236" spans="1:7" ht="26.25" x14ac:dyDescent="0.25">
      <c r="A236" s="54">
        <v>3212</v>
      </c>
      <c r="B236" s="37" t="s">
        <v>97</v>
      </c>
      <c r="C236" s="168">
        <v>46113.95</v>
      </c>
      <c r="D236" s="169">
        <v>45000</v>
      </c>
      <c r="E236" s="168">
        <v>45000</v>
      </c>
      <c r="F236" s="168">
        <v>45000</v>
      </c>
      <c r="G236" s="168">
        <v>45000</v>
      </c>
    </row>
    <row r="237" spans="1:7" x14ac:dyDescent="0.25">
      <c r="A237" s="36">
        <v>323</v>
      </c>
      <c r="B237" s="41" t="s">
        <v>63</v>
      </c>
      <c r="C237" s="139">
        <v>35460.33</v>
      </c>
      <c r="D237" s="139">
        <v>100</v>
      </c>
      <c r="E237" s="139">
        <f t="shared" ref="E237:G237" si="31">E238</f>
        <v>100</v>
      </c>
      <c r="F237" s="139">
        <f t="shared" si="31"/>
        <v>100</v>
      </c>
      <c r="G237" s="139">
        <f t="shared" si="31"/>
        <v>100</v>
      </c>
    </row>
    <row r="238" spans="1:7" ht="26.25" x14ac:dyDescent="0.25">
      <c r="A238" s="54">
        <v>3237</v>
      </c>
      <c r="B238" s="37" t="s">
        <v>69</v>
      </c>
      <c r="C238" s="168">
        <v>35460.33</v>
      </c>
      <c r="D238" s="169">
        <v>100</v>
      </c>
      <c r="E238" s="168">
        <v>100</v>
      </c>
      <c r="F238" s="168">
        <v>100</v>
      </c>
      <c r="G238" s="168">
        <v>100</v>
      </c>
    </row>
    <row r="239" spans="1:7" ht="26.25" x14ac:dyDescent="0.25">
      <c r="A239" s="36">
        <v>329</v>
      </c>
      <c r="B239" s="41" t="s">
        <v>72</v>
      </c>
      <c r="C239" s="139">
        <f>C240+C241</f>
        <v>4724.32</v>
      </c>
      <c r="D239" s="139">
        <v>6500</v>
      </c>
      <c r="E239" s="139">
        <f t="shared" ref="E239:G239" si="32">SUM(E240:E241)</f>
        <v>6500</v>
      </c>
      <c r="F239" s="139">
        <f t="shared" si="32"/>
        <v>6500</v>
      </c>
      <c r="G239" s="139">
        <f t="shared" si="32"/>
        <v>6500</v>
      </c>
    </row>
    <row r="240" spans="1:7" x14ac:dyDescent="0.25">
      <c r="A240" s="54">
        <v>3295</v>
      </c>
      <c r="B240" s="37" t="s">
        <v>118</v>
      </c>
      <c r="C240" s="168">
        <v>1988</v>
      </c>
      <c r="D240" s="169">
        <v>3500</v>
      </c>
      <c r="E240" s="168">
        <v>3500</v>
      </c>
      <c r="F240" s="168">
        <v>3500</v>
      </c>
      <c r="G240" s="168">
        <v>3500</v>
      </c>
    </row>
    <row r="241" spans="1:7" x14ac:dyDescent="0.25">
      <c r="A241" s="54">
        <v>3296</v>
      </c>
      <c r="B241" s="37" t="s">
        <v>190</v>
      </c>
      <c r="C241" s="168">
        <v>2736.32</v>
      </c>
      <c r="D241" s="168">
        <v>3000</v>
      </c>
      <c r="E241" s="182">
        <v>3000</v>
      </c>
      <c r="F241" s="182">
        <v>3000</v>
      </c>
      <c r="G241" s="182">
        <v>3000</v>
      </c>
    </row>
    <row r="242" spans="1:7" x14ac:dyDescent="0.25">
      <c r="A242" s="36">
        <v>343</v>
      </c>
      <c r="B242" s="41" t="s">
        <v>114</v>
      </c>
      <c r="C242" s="139">
        <v>1203.55</v>
      </c>
      <c r="D242" s="139">
        <v>5000</v>
      </c>
      <c r="E242" s="139">
        <f t="shared" ref="E242:G242" si="33">E243</f>
        <v>2500</v>
      </c>
      <c r="F242" s="139">
        <f>F243</f>
        <v>2500</v>
      </c>
      <c r="G242" s="139">
        <f t="shared" si="33"/>
        <v>2500</v>
      </c>
    </row>
    <row r="243" spans="1:7" x14ac:dyDescent="0.25">
      <c r="A243" s="54">
        <v>3433</v>
      </c>
      <c r="B243" s="37" t="s">
        <v>114</v>
      </c>
      <c r="C243" s="168">
        <v>1203.55</v>
      </c>
      <c r="D243" s="168">
        <v>5000</v>
      </c>
      <c r="E243" s="182">
        <v>2500</v>
      </c>
      <c r="F243" s="182">
        <v>2500</v>
      </c>
      <c r="G243" s="182">
        <v>2500</v>
      </c>
    </row>
    <row r="244" spans="1:7" ht="25.5" x14ac:dyDescent="0.25">
      <c r="A244" s="71" t="s">
        <v>181</v>
      </c>
      <c r="B244" s="72" t="s">
        <v>182</v>
      </c>
      <c r="C244" s="167">
        <v>96156.38</v>
      </c>
      <c r="D244" s="167">
        <v>90000</v>
      </c>
      <c r="E244" s="167">
        <f>E245</f>
        <v>90000</v>
      </c>
      <c r="F244" s="167">
        <f t="shared" ref="F244:G244" si="34">F245</f>
        <v>90000</v>
      </c>
      <c r="G244" s="167">
        <f t="shared" si="34"/>
        <v>90000</v>
      </c>
    </row>
    <row r="245" spans="1:7" ht="26.25" x14ac:dyDescent="0.25">
      <c r="A245" s="65" t="s">
        <v>138</v>
      </c>
      <c r="B245" s="66" t="s">
        <v>143</v>
      </c>
      <c r="C245" s="167">
        <f>C246+C250</f>
        <v>96156.38</v>
      </c>
      <c r="D245" s="167">
        <v>90000</v>
      </c>
      <c r="E245" s="167">
        <f>E246+E250</f>
        <v>90000</v>
      </c>
      <c r="F245" s="167">
        <f t="shared" ref="F245:G245" si="35">F246+F250</f>
        <v>90000</v>
      </c>
      <c r="G245" s="167">
        <f t="shared" si="35"/>
        <v>90000</v>
      </c>
    </row>
    <row r="246" spans="1:7" x14ac:dyDescent="0.25">
      <c r="A246" s="69">
        <v>3</v>
      </c>
      <c r="B246" s="70" t="s">
        <v>20</v>
      </c>
      <c r="C246" s="181">
        <v>64957.39</v>
      </c>
      <c r="D246" s="181">
        <v>55000</v>
      </c>
      <c r="E246" s="181">
        <f t="shared" ref="E246:G248" si="36">SUM(E247)</f>
        <v>55000</v>
      </c>
      <c r="F246" s="181">
        <f t="shared" si="36"/>
        <v>55000</v>
      </c>
      <c r="G246" s="181">
        <f t="shared" si="36"/>
        <v>55000</v>
      </c>
    </row>
    <row r="247" spans="1:7" ht="51.75" x14ac:dyDescent="0.25">
      <c r="A247" s="69">
        <v>37</v>
      </c>
      <c r="B247" s="70" t="s">
        <v>80</v>
      </c>
      <c r="C247" s="181">
        <v>64957.39</v>
      </c>
      <c r="D247" s="181">
        <v>55000</v>
      </c>
      <c r="E247" s="181">
        <f t="shared" si="36"/>
        <v>55000</v>
      </c>
      <c r="F247" s="181">
        <f t="shared" si="36"/>
        <v>55000</v>
      </c>
      <c r="G247" s="181">
        <f t="shared" si="36"/>
        <v>55000</v>
      </c>
    </row>
    <row r="248" spans="1:7" ht="51.75" x14ac:dyDescent="0.25">
      <c r="A248" s="69">
        <v>372</v>
      </c>
      <c r="B248" s="70" t="s">
        <v>81</v>
      </c>
      <c r="C248" s="181">
        <v>64957.39</v>
      </c>
      <c r="D248" s="181">
        <v>55000</v>
      </c>
      <c r="E248" s="181">
        <f t="shared" si="36"/>
        <v>55000</v>
      </c>
      <c r="F248" s="181">
        <f t="shared" si="36"/>
        <v>55000</v>
      </c>
      <c r="G248" s="181">
        <f t="shared" si="36"/>
        <v>55000</v>
      </c>
    </row>
    <row r="249" spans="1:7" ht="26.25" x14ac:dyDescent="0.25">
      <c r="A249" s="54">
        <v>3722</v>
      </c>
      <c r="B249" s="37" t="s">
        <v>137</v>
      </c>
      <c r="C249" s="168">
        <v>64957.39</v>
      </c>
      <c r="D249" s="183">
        <v>55000</v>
      </c>
      <c r="E249" s="168">
        <v>55000</v>
      </c>
      <c r="F249" s="168">
        <v>55000</v>
      </c>
      <c r="G249" s="168">
        <v>55000</v>
      </c>
    </row>
    <row r="250" spans="1:7" ht="26.25" x14ac:dyDescent="0.25">
      <c r="A250" s="36">
        <v>4</v>
      </c>
      <c r="B250" s="41" t="s">
        <v>22</v>
      </c>
      <c r="C250" s="139">
        <v>31198.99</v>
      </c>
      <c r="D250" s="139">
        <v>35000</v>
      </c>
      <c r="E250" s="139">
        <f t="shared" ref="E250:G252" si="37">E251</f>
        <v>35000</v>
      </c>
      <c r="F250" s="139">
        <f t="shared" si="37"/>
        <v>35000</v>
      </c>
      <c r="G250" s="139">
        <f t="shared" si="37"/>
        <v>35000</v>
      </c>
    </row>
    <row r="251" spans="1:7" ht="38.25" x14ac:dyDescent="0.25">
      <c r="A251" s="36">
        <v>42</v>
      </c>
      <c r="B251" s="74" t="s">
        <v>44</v>
      </c>
      <c r="C251" s="139">
        <v>31198.99</v>
      </c>
      <c r="D251" s="139">
        <v>35000</v>
      </c>
      <c r="E251" s="139">
        <f t="shared" si="37"/>
        <v>35000</v>
      </c>
      <c r="F251" s="139">
        <f t="shared" si="37"/>
        <v>35000</v>
      </c>
      <c r="G251" s="139">
        <f t="shared" si="37"/>
        <v>35000</v>
      </c>
    </row>
    <row r="252" spans="1:7" ht="39" x14ac:dyDescent="0.25">
      <c r="A252" s="36">
        <v>424</v>
      </c>
      <c r="B252" s="41" t="s">
        <v>119</v>
      </c>
      <c r="C252" s="139">
        <v>31198.99</v>
      </c>
      <c r="D252" s="139">
        <v>35000</v>
      </c>
      <c r="E252" s="139">
        <f t="shared" si="37"/>
        <v>35000</v>
      </c>
      <c r="F252" s="139">
        <f t="shared" si="37"/>
        <v>35000</v>
      </c>
      <c r="G252" s="139">
        <f t="shared" si="37"/>
        <v>35000</v>
      </c>
    </row>
    <row r="253" spans="1:7" x14ac:dyDescent="0.25">
      <c r="A253" s="54">
        <v>4241</v>
      </c>
      <c r="B253" s="37" t="s">
        <v>120</v>
      </c>
      <c r="C253" s="168">
        <v>31198.99</v>
      </c>
      <c r="D253" s="169">
        <v>35000</v>
      </c>
      <c r="E253" s="168">
        <v>35000</v>
      </c>
      <c r="F253" s="168">
        <v>35000</v>
      </c>
      <c r="G253" s="168">
        <v>35000</v>
      </c>
    </row>
    <row r="254" spans="1:7" ht="25.5" x14ac:dyDescent="0.25">
      <c r="A254" s="75" t="s">
        <v>87</v>
      </c>
      <c r="B254" s="76" t="s">
        <v>121</v>
      </c>
      <c r="C254" s="184">
        <v>182038.51</v>
      </c>
      <c r="D254" s="184">
        <v>210000</v>
      </c>
      <c r="E254" s="184">
        <f t="shared" ref="E254:G254" si="38">E255</f>
        <v>210000</v>
      </c>
      <c r="F254" s="184">
        <f t="shared" si="38"/>
        <v>210000</v>
      </c>
      <c r="G254" s="184">
        <f t="shared" si="38"/>
        <v>210000</v>
      </c>
    </row>
    <row r="255" spans="1:7" ht="25.5" x14ac:dyDescent="0.25">
      <c r="A255" s="82" t="s">
        <v>138</v>
      </c>
      <c r="B255" s="83" t="s">
        <v>144</v>
      </c>
      <c r="C255" s="184">
        <v>182038.51</v>
      </c>
      <c r="D255" s="139">
        <v>210000</v>
      </c>
      <c r="E255" s="139">
        <f t="shared" ref="E255:G258" si="39">E256</f>
        <v>210000</v>
      </c>
      <c r="F255" s="139">
        <f t="shared" si="39"/>
        <v>210000</v>
      </c>
      <c r="G255" s="139">
        <f t="shared" si="39"/>
        <v>210000</v>
      </c>
    </row>
    <row r="256" spans="1:7" x14ac:dyDescent="0.25">
      <c r="A256" s="78">
        <v>3</v>
      </c>
      <c r="B256" s="70" t="s">
        <v>20</v>
      </c>
      <c r="C256" s="184">
        <v>182038.51</v>
      </c>
      <c r="D256" s="181">
        <v>210000</v>
      </c>
      <c r="E256" s="181">
        <f>E258</f>
        <v>210000</v>
      </c>
      <c r="F256" s="181">
        <f>F258</f>
        <v>210000</v>
      </c>
      <c r="G256" s="181">
        <f>G258</f>
        <v>210000</v>
      </c>
    </row>
    <row r="257" spans="1:7" x14ac:dyDescent="0.25">
      <c r="A257" s="69">
        <v>32</v>
      </c>
      <c r="B257" s="70" t="s">
        <v>32</v>
      </c>
      <c r="C257" s="184">
        <v>182038.51</v>
      </c>
      <c r="D257" s="181">
        <v>210000</v>
      </c>
      <c r="E257" s="181">
        <f>E258</f>
        <v>210000</v>
      </c>
      <c r="F257" s="181">
        <f>F258</f>
        <v>210000</v>
      </c>
      <c r="G257" s="181">
        <f>G258</f>
        <v>210000</v>
      </c>
    </row>
    <row r="258" spans="1:7" ht="26.25" x14ac:dyDescent="0.25">
      <c r="A258" s="81">
        <v>322</v>
      </c>
      <c r="B258" s="41" t="s">
        <v>58</v>
      </c>
      <c r="C258" s="184">
        <v>182038.51</v>
      </c>
      <c r="D258" s="139">
        <v>210000</v>
      </c>
      <c r="E258" s="139">
        <f t="shared" si="39"/>
        <v>210000</v>
      </c>
      <c r="F258" s="139">
        <f t="shared" si="39"/>
        <v>210000</v>
      </c>
      <c r="G258" s="139">
        <f t="shared" si="39"/>
        <v>210000</v>
      </c>
    </row>
    <row r="259" spans="1:7" x14ac:dyDescent="0.25">
      <c r="A259" s="79">
        <v>3222</v>
      </c>
      <c r="B259" s="37" t="s">
        <v>104</v>
      </c>
      <c r="C259" s="169">
        <v>182038.51</v>
      </c>
      <c r="D259" s="169">
        <v>210000</v>
      </c>
      <c r="E259" s="168">
        <v>210000</v>
      </c>
      <c r="F259" s="168">
        <v>210000</v>
      </c>
      <c r="G259" s="168">
        <v>210000</v>
      </c>
    </row>
    <row r="260" spans="1:7" ht="25.5" x14ac:dyDescent="0.25">
      <c r="A260" s="48" t="s">
        <v>122</v>
      </c>
      <c r="B260" s="49" t="s">
        <v>123</v>
      </c>
      <c r="C260" s="167">
        <f>C261+C279</f>
        <v>67777.72</v>
      </c>
      <c r="D260" s="167">
        <v>77050</v>
      </c>
      <c r="E260" s="167">
        <f>E261+E279</f>
        <v>77050</v>
      </c>
      <c r="F260" s="167">
        <f t="shared" ref="F260:G260" si="40">F261+F279</f>
        <v>77050</v>
      </c>
      <c r="G260" s="167">
        <f t="shared" si="40"/>
        <v>77050</v>
      </c>
    </row>
    <row r="261" spans="1:7" ht="25.5" x14ac:dyDescent="0.25">
      <c r="A261" s="84" t="s">
        <v>138</v>
      </c>
      <c r="B261" s="85" t="s">
        <v>141</v>
      </c>
      <c r="C261" s="167">
        <v>12930.44</v>
      </c>
      <c r="D261" s="167">
        <v>37050</v>
      </c>
      <c r="E261" s="167">
        <f>E262</f>
        <v>37050</v>
      </c>
      <c r="F261" s="167">
        <f>F262</f>
        <v>37050</v>
      </c>
      <c r="G261" s="167">
        <f>G262</f>
        <v>37050</v>
      </c>
    </row>
    <row r="262" spans="1:7" x14ac:dyDescent="0.25">
      <c r="A262" s="36">
        <v>3</v>
      </c>
      <c r="B262" s="41" t="s">
        <v>20</v>
      </c>
      <c r="C262" s="139">
        <v>12930.44</v>
      </c>
      <c r="D262" s="139">
        <v>37050</v>
      </c>
      <c r="E262" s="139">
        <f>SUM(E263+E271)</f>
        <v>37050</v>
      </c>
      <c r="F262" s="139">
        <f>SUM(F263+F271)</f>
        <v>37050</v>
      </c>
      <c r="G262" s="139">
        <f>SUM(G263+G271)</f>
        <v>37050</v>
      </c>
    </row>
    <row r="263" spans="1:7" x14ac:dyDescent="0.25">
      <c r="A263" s="36">
        <v>31</v>
      </c>
      <c r="B263" s="41" t="s">
        <v>21</v>
      </c>
      <c r="C263" s="139">
        <v>12880.54</v>
      </c>
      <c r="D263" s="139">
        <v>31250</v>
      </c>
      <c r="E263" s="139">
        <f>SUM(E264+E267+E269)</f>
        <v>31250</v>
      </c>
      <c r="F263" s="139">
        <f>SUM(F264+F267+F269)</f>
        <v>31250</v>
      </c>
      <c r="G263" s="139">
        <f>SUM(G264+G267+G269)</f>
        <v>31250</v>
      </c>
    </row>
    <row r="264" spans="1:7" x14ac:dyDescent="0.25">
      <c r="A264" s="36">
        <v>311</v>
      </c>
      <c r="B264" s="41" t="s">
        <v>92</v>
      </c>
      <c r="C264" s="139">
        <v>12880.54</v>
      </c>
      <c r="D264" s="139">
        <v>30100</v>
      </c>
      <c r="E264" s="139">
        <f t="shared" ref="E264" si="41">E265+E266</f>
        <v>30100</v>
      </c>
      <c r="F264" s="139">
        <f>F265+F266</f>
        <v>30100</v>
      </c>
      <c r="G264" s="139">
        <f>G265+G266</f>
        <v>30100</v>
      </c>
    </row>
    <row r="265" spans="1:7" x14ac:dyDescent="0.25">
      <c r="A265" s="54">
        <v>3111</v>
      </c>
      <c r="B265" s="37" t="s">
        <v>93</v>
      </c>
      <c r="C265" s="168">
        <v>12880.54</v>
      </c>
      <c r="D265" s="169">
        <v>30000</v>
      </c>
      <c r="E265" s="168">
        <v>30000</v>
      </c>
      <c r="F265" s="168">
        <v>30000</v>
      </c>
      <c r="G265" s="168">
        <v>30000</v>
      </c>
    </row>
    <row r="266" spans="1:7" x14ac:dyDescent="0.25">
      <c r="A266" s="54">
        <v>3113</v>
      </c>
      <c r="B266" s="37" t="s">
        <v>116</v>
      </c>
      <c r="C266" s="168">
        <v>0</v>
      </c>
      <c r="D266" s="169">
        <v>100</v>
      </c>
      <c r="E266" s="168">
        <v>100</v>
      </c>
      <c r="F266" s="168">
        <v>100</v>
      </c>
      <c r="G266" s="168">
        <v>100</v>
      </c>
    </row>
    <row r="267" spans="1:7" ht="26.25" x14ac:dyDescent="0.25">
      <c r="A267" s="36">
        <v>312</v>
      </c>
      <c r="B267" s="41" t="s">
        <v>94</v>
      </c>
      <c r="C267" s="139">
        <v>0</v>
      </c>
      <c r="D267" s="139">
        <v>100</v>
      </c>
      <c r="E267" s="139">
        <f>SUM(E268)</f>
        <v>1000</v>
      </c>
      <c r="F267" s="139">
        <f>SUM(F268)</f>
        <v>1000</v>
      </c>
      <c r="G267" s="139">
        <f>SUM(G268)</f>
        <v>1000</v>
      </c>
    </row>
    <row r="268" spans="1:7" ht="26.25" x14ac:dyDescent="0.25">
      <c r="A268" s="54">
        <v>3121</v>
      </c>
      <c r="B268" s="37" t="s">
        <v>94</v>
      </c>
      <c r="C268" s="168">
        <v>0</v>
      </c>
      <c r="D268" s="169">
        <v>1000</v>
      </c>
      <c r="E268" s="168">
        <v>1000</v>
      </c>
      <c r="F268" s="168">
        <v>1000</v>
      </c>
      <c r="G268" s="168">
        <v>1000</v>
      </c>
    </row>
    <row r="269" spans="1:7" x14ac:dyDescent="0.25">
      <c r="A269" s="36">
        <v>313</v>
      </c>
      <c r="B269" s="41" t="s">
        <v>95</v>
      </c>
      <c r="C269" s="139">
        <v>0</v>
      </c>
      <c r="D269" s="139">
        <v>1000</v>
      </c>
      <c r="E269" s="139">
        <f>SUM(E270)</f>
        <v>150</v>
      </c>
      <c r="F269" s="139">
        <f>SUM(F270)</f>
        <v>150</v>
      </c>
      <c r="G269" s="139">
        <f>SUM(G270)</f>
        <v>150</v>
      </c>
    </row>
    <row r="270" spans="1:7" ht="26.25" x14ac:dyDescent="0.25">
      <c r="A270" s="54">
        <v>3132</v>
      </c>
      <c r="B270" s="37" t="s">
        <v>96</v>
      </c>
      <c r="C270" s="168">
        <v>0</v>
      </c>
      <c r="D270" s="183">
        <v>150</v>
      </c>
      <c r="E270" s="168">
        <v>150</v>
      </c>
      <c r="F270" s="168">
        <v>150</v>
      </c>
      <c r="G270" s="168">
        <v>150</v>
      </c>
    </row>
    <row r="271" spans="1:7" x14ac:dyDescent="0.25">
      <c r="A271" s="36">
        <v>32</v>
      </c>
      <c r="B271" s="41" t="s">
        <v>32</v>
      </c>
      <c r="C271" s="139">
        <v>0</v>
      </c>
      <c r="D271" s="139">
        <v>150</v>
      </c>
      <c r="E271" s="139">
        <f>E272+E275</f>
        <v>5800</v>
      </c>
      <c r="F271" s="139">
        <f>F272+F275</f>
        <v>5800</v>
      </c>
      <c r="G271" s="139">
        <f>G272+G275</f>
        <v>5800</v>
      </c>
    </row>
    <row r="272" spans="1:7" ht="26.25" x14ac:dyDescent="0.25">
      <c r="A272" s="36">
        <v>321</v>
      </c>
      <c r="B272" s="41" t="s">
        <v>54</v>
      </c>
      <c r="C272" s="139">
        <v>0</v>
      </c>
      <c r="D272" s="139">
        <v>300</v>
      </c>
      <c r="E272" s="139">
        <f>E273+E274</f>
        <v>300</v>
      </c>
      <c r="F272" s="139">
        <f>F273+F274</f>
        <v>300</v>
      </c>
      <c r="G272" s="139">
        <f>G273+G274</f>
        <v>300</v>
      </c>
    </row>
    <row r="273" spans="1:7" ht="26.25" x14ac:dyDescent="0.25">
      <c r="A273" s="54">
        <v>3212</v>
      </c>
      <c r="B273" s="37" t="s">
        <v>97</v>
      </c>
      <c r="C273" s="168">
        <v>0</v>
      </c>
      <c r="D273" s="169">
        <v>150</v>
      </c>
      <c r="E273" s="168">
        <v>150</v>
      </c>
      <c r="F273" s="168">
        <v>150</v>
      </c>
      <c r="G273" s="168">
        <v>150</v>
      </c>
    </row>
    <row r="274" spans="1:7" ht="26.25" x14ac:dyDescent="0.25">
      <c r="A274" s="54">
        <v>3214</v>
      </c>
      <c r="B274" s="37" t="s">
        <v>57</v>
      </c>
      <c r="C274" s="168">
        <v>0</v>
      </c>
      <c r="D274" s="169">
        <v>150</v>
      </c>
      <c r="E274" s="168">
        <v>150</v>
      </c>
      <c r="F274" s="168">
        <v>150</v>
      </c>
      <c r="G274" s="168">
        <v>150</v>
      </c>
    </row>
    <row r="275" spans="1:7" ht="26.25" x14ac:dyDescent="0.25">
      <c r="A275" s="36">
        <v>322</v>
      </c>
      <c r="B275" s="41" t="s">
        <v>58</v>
      </c>
      <c r="C275" s="139">
        <v>49.9</v>
      </c>
      <c r="D275" s="139">
        <v>5500</v>
      </c>
      <c r="E275" s="139">
        <f>E276+E277+E278</f>
        <v>5500</v>
      </c>
      <c r="F275" s="139">
        <f>F276+F277+F278</f>
        <v>5500</v>
      </c>
      <c r="G275" s="139">
        <f>G276+G277+G278</f>
        <v>5500</v>
      </c>
    </row>
    <row r="276" spans="1:7" ht="26.25" x14ac:dyDescent="0.25">
      <c r="A276" s="54">
        <v>3221</v>
      </c>
      <c r="B276" s="37" t="s">
        <v>124</v>
      </c>
      <c r="C276" s="168">
        <v>49.9</v>
      </c>
      <c r="D276" s="169">
        <v>1000</v>
      </c>
      <c r="E276" s="168">
        <v>1000</v>
      </c>
      <c r="F276" s="168">
        <v>1000</v>
      </c>
      <c r="G276" s="168">
        <v>1000</v>
      </c>
    </row>
    <row r="277" spans="1:7" x14ac:dyDescent="0.25">
      <c r="A277" s="54">
        <v>3222</v>
      </c>
      <c r="B277" s="37" t="s">
        <v>104</v>
      </c>
      <c r="C277" s="168">
        <v>0</v>
      </c>
      <c r="D277" s="169">
        <v>4000</v>
      </c>
      <c r="E277" s="168">
        <v>4000</v>
      </c>
      <c r="F277" s="168">
        <v>4000</v>
      </c>
      <c r="G277" s="168">
        <v>4000</v>
      </c>
    </row>
    <row r="278" spans="1:7" x14ac:dyDescent="0.25">
      <c r="A278" s="54">
        <v>3225</v>
      </c>
      <c r="B278" s="37" t="s">
        <v>105</v>
      </c>
      <c r="C278" s="168">
        <v>0</v>
      </c>
      <c r="D278" s="169">
        <v>500</v>
      </c>
      <c r="E278" s="168">
        <v>500</v>
      </c>
      <c r="F278" s="168">
        <v>500</v>
      </c>
      <c r="G278" s="168">
        <v>500</v>
      </c>
    </row>
    <row r="279" spans="1:7" ht="26.25" x14ac:dyDescent="0.25">
      <c r="A279" s="65" t="s">
        <v>138</v>
      </c>
      <c r="B279" s="66" t="s">
        <v>145</v>
      </c>
      <c r="C279" s="139">
        <v>54847.28</v>
      </c>
      <c r="D279" s="139">
        <v>40000</v>
      </c>
      <c r="E279" s="139">
        <f>E280</f>
        <v>40000</v>
      </c>
      <c r="F279" s="139">
        <f>F280</f>
        <v>40000</v>
      </c>
      <c r="G279" s="139">
        <f>G280</f>
        <v>40000</v>
      </c>
    </row>
    <row r="280" spans="1:7" x14ac:dyDescent="0.25">
      <c r="A280" s="36">
        <v>3</v>
      </c>
      <c r="B280" s="41" t="s">
        <v>20</v>
      </c>
      <c r="C280" s="139">
        <f>C281+C289</f>
        <v>54847.28</v>
      </c>
      <c r="D280" s="139">
        <v>40000</v>
      </c>
      <c r="E280" s="139">
        <f>SUM(E281+E289)</f>
        <v>40000</v>
      </c>
      <c r="F280" s="139">
        <f>SUM(F281+F289)</f>
        <v>40000</v>
      </c>
      <c r="G280" s="139">
        <f>SUM(G281+G289)</f>
        <v>40000</v>
      </c>
    </row>
    <row r="281" spans="1:7" x14ac:dyDescent="0.25">
      <c r="A281" s="36">
        <v>31</v>
      </c>
      <c r="B281" s="41" t="s">
        <v>21</v>
      </c>
      <c r="C281" s="139">
        <f>C282+C285+C287</f>
        <v>53058.14</v>
      </c>
      <c r="D281" s="139">
        <v>37000</v>
      </c>
      <c r="E281" s="139">
        <f>SUM(E282+E285+E287)</f>
        <v>37000</v>
      </c>
      <c r="F281" s="139">
        <f>SUM(F282+F285+F287)</f>
        <v>37000</v>
      </c>
      <c r="G281" s="139">
        <f>SUM(G282+G285+G287)</f>
        <v>37000</v>
      </c>
    </row>
    <row r="282" spans="1:7" x14ac:dyDescent="0.25">
      <c r="A282" s="36">
        <v>311</v>
      </c>
      <c r="B282" s="41" t="s">
        <v>92</v>
      </c>
      <c r="C282" s="139">
        <v>41415.61</v>
      </c>
      <c r="D282" s="139">
        <v>28500</v>
      </c>
      <c r="E282" s="139">
        <f>E283+E284</f>
        <v>28500</v>
      </c>
      <c r="F282" s="139">
        <f>F283+F284</f>
        <v>28500</v>
      </c>
      <c r="G282" s="139">
        <f>G283+G284</f>
        <v>28500</v>
      </c>
    </row>
    <row r="283" spans="1:7" x14ac:dyDescent="0.25">
      <c r="A283" s="54">
        <v>3111</v>
      </c>
      <c r="B283" s="37" t="s">
        <v>93</v>
      </c>
      <c r="C283" s="168">
        <v>41415.61</v>
      </c>
      <c r="D283" s="169">
        <v>28000</v>
      </c>
      <c r="E283" s="168">
        <v>28000</v>
      </c>
      <c r="F283" s="168">
        <v>28000</v>
      </c>
      <c r="G283" s="168">
        <v>28000</v>
      </c>
    </row>
    <row r="284" spans="1:7" x14ac:dyDescent="0.25">
      <c r="A284" s="54">
        <v>3113</v>
      </c>
      <c r="B284" s="37" t="s">
        <v>116</v>
      </c>
      <c r="C284" s="168">
        <v>0</v>
      </c>
      <c r="D284" s="169">
        <v>500</v>
      </c>
      <c r="E284" s="168">
        <v>500</v>
      </c>
      <c r="F284" s="168">
        <v>500</v>
      </c>
      <c r="G284" s="168">
        <v>500</v>
      </c>
    </row>
    <row r="285" spans="1:7" ht="26.25" x14ac:dyDescent="0.25">
      <c r="A285" s="36">
        <v>312</v>
      </c>
      <c r="B285" s="41" t="s">
        <v>94</v>
      </c>
      <c r="C285" s="139">
        <v>1800</v>
      </c>
      <c r="D285" s="139">
        <v>4000</v>
      </c>
      <c r="E285" s="139">
        <f>SUM(E286)</f>
        <v>4000</v>
      </c>
      <c r="F285" s="139">
        <f>SUM(F286)</f>
        <v>4000</v>
      </c>
      <c r="G285" s="139">
        <f>SUM(G286)</f>
        <v>4000</v>
      </c>
    </row>
    <row r="286" spans="1:7" ht="26.25" x14ac:dyDescent="0.25">
      <c r="A286" s="54">
        <v>3121</v>
      </c>
      <c r="B286" s="37" t="s">
        <v>94</v>
      </c>
      <c r="C286" s="168">
        <v>1800</v>
      </c>
      <c r="D286" s="169">
        <v>4000</v>
      </c>
      <c r="E286" s="168">
        <v>4000</v>
      </c>
      <c r="F286" s="168">
        <v>4000</v>
      </c>
      <c r="G286" s="168">
        <v>4000</v>
      </c>
    </row>
    <row r="287" spans="1:7" x14ac:dyDescent="0.25">
      <c r="A287" s="36">
        <v>313</v>
      </c>
      <c r="B287" s="41" t="s">
        <v>95</v>
      </c>
      <c r="C287" s="139">
        <v>9842.5300000000007</v>
      </c>
      <c r="D287" s="139">
        <v>4000</v>
      </c>
      <c r="E287" s="139">
        <f>SUM(E288)</f>
        <v>4500</v>
      </c>
      <c r="F287" s="139">
        <f>SUM(F288)</f>
        <v>4500</v>
      </c>
      <c r="G287" s="139">
        <f>SUM(G288)</f>
        <v>4500</v>
      </c>
    </row>
    <row r="288" spans="1:7" ht="26.25" x14ac:dyDescent="0.25">
      <c r="A288" s="54">
        <v>3132</v>
      </c>
      <c r="B288" s="37" t="s">
        <v>96</v>
      </c>
      <c r="C288" s="168">
        <v>9842.5300000000007</v>
      </c>
      <c r="D288" s="169">
        <v>4500</v>
      </c>
      <c r="E288" s="168">
        <v>4500</v>
      </c>
      <c r="F288" s="168">
        <v>4500</v>
      </c>
      <c r="G288" s="168">
        <v>4500</v>
      </c>
    </row>
    <row r="289" spans="1:7" x14ac:dyDescent="0.25">
      <c r="A289" s="36">
        <v>32</v>
      </c>
      <c r="B289" s="41" t="s">
        <v>32</v>
      </c>
      <c r="C289" s="139">
        <v>1789.14</v>
      </c>
      <c r="D289" s="139">
        <v>3000</v>
      </c>
      <c r="E289" s="139">
        <f>E290</f>
        <v>3000</v>
      </c>
      <c r="F289" s="139">
        <f>F290</f>
        <v>3000</v>
      </c>
      <c r="G289" s="139">
        <f>G290</f>
        <v>3000</v>
      </c>
    </row>
    <row r="290" spans="1:7" ht="26.25" x14ac:dyDescent="0.25">
      <c r="A290" s="36">
        <v>321</v>
      </c>
      <c r="B290" s="41" t="s">
        <v>54</v>
      </c>
      <c r="C290" s="139">
        <v>1789.14</v>
      </c>
      <c r="D290" s="139">
        <v>3000</v>
      </c>
      <c r="E290" s="139">
        <f>SUM(E291)</f>
        <v>3000</v>
      </c>
      <c r="F290" s="139">
        <f>SUM(F291)</f>
        <v>3000</v>
      </c>
      <c r="G290" s="139">
        <f>SUM(G291)</f>
        <v>3000</v>
      </c>
    </row>
    <row r="291" spans="1:7" ht="26.25" x14ac:dyDescent="0.25">
      <c r="A291" s="54">
        <v>3212</v>
      </c>
      <c r="B291" s="37" t="s">
        <v>97</v>
      </c>
      <c r="C291" s="168">
        <v>1789.14</v>
      </c>
      <c r="D291" s="167">
        <v>3000</v>
      </c>
      <c r="E291" s="168">
        <v>3000</v>
      </c>
      <c r="F291" s="168">
        <v>3000</v>
      </c>
      <c r="G291" s="168">
        <v>3000</v>
      </c>
    </row>
    <row r="292" spans="1:7" ht="25.5" x14ac:dyDescent="0.25">
      <c r="A292" s="48" t="s">
        <v>125</v>
      </c>
      <c r="B292" s="49" t="s">
        <v>126</v>
      </c>
      <c r="C292" s="167">
        <v>1306.5899999999999</v>
      </c>
      <c r="D292" s="167">
        <v>750</v>
      </c>
      <c r="E292" s="167">
        <f>SUM(E294)</f>
        <v>750</v>
      </c>
      <c r="F292" s="167">
        <f>SUM(F294)</f>
        <v>750</v>
      </c>
      <c r="G292" s="167">
        <f>SUM(G294)</f>
        <v>750</v>
      </c>
    </row>
    <row r="293" spans="1:7" ht="25.5" x14ac:dyDescent="0.25">
      <c r="A293" s="87" t="s">
        <v>138</v>
      </c>
      <c r="B293" s="88" t="s">
        <v>140</v>
      </c>
      <c r="C293" s="167">
        <v>1306.5899999999999</v>
      </c>
      <c r="D293" s="167">
        <v>750</v>
      </c>
      <c r="E293" s="167">
        <f t="shared" ref="E293:G294" si="42">E294</f>
        <v>750</v>
      </c>
      <c r="F293" s="167">
        <f t="shared" si="42"/>
        <v>750</v>
      </c>
      <c r="G293" s="167">
        <f t="shared" si="42"/>
        <v>750</v>
      </c>
    </row>
    <row r="294" spans="1:7" x14ac:dyDescent="0.25">
      <c r="A294" s="36">
        <v>3</v>
      </c>
      <c r="B294" s="41" t="s">
        <v>20</v>
      </c>
      <c r="C294" s="139">
        <v>1306.5899999999999</v>
      </c>
      <c r="D294" s="139">
        <v>750</v>
      </c>
      <c r="E294" s="139">
        <f t="shared" si="42"/>
        <v>750</v>
      </c>
      <c r="F294" s="139">
        <f t="shared" si="42"/>
        <v>750</v>
      </c>
      <c r="G294" s="139">
        <f t="shared" si="42"/>
        <v>750</v>
      </c>
    </row>
    <row r="295" spans="1:7" x14ac:dyDescent="0.25">
      <c r="A295" s="36">
        <v>32</v>
      </c>
      <c r="B295" s="41" t="s">
        <v>32</v>
      </c>
      <c r="C295" s="139">
        <f>C296+C299+C301</f>
        <v>1306.5900000000001</v>
      </c>
      <c r="D295" s="139">
        <v>750</v>
      </c>
      <c r="E295" s="139">
        <f>E296+E299+E301</f>
        <v>750</v>
      </c>
      <c r="F295" s="139">
        <f>F296+F299+F301</f>
        <v>750</v>
      </c>
      <c r="G295" s="139">
        <f>G296+G299+G301</f>
        <v>750</v>
      </c>
    </row>
    <row r="296" spans="1:7" ht="26.25" x14ac:dyDescent="0.25">
      <c r="A296" s="36">
        <v>322</v>
      </c>
      <c r="B296" s="41" t="s">
        <v>58</v>
      </c>
      <c r="C296" s="139">
        <v>38</v>
      </c>
      <c r="D296" s="139">
        <v>450</v>
      </c>
      <c r="E296" s="139">
        <f>SUM(E297+E298)</f>
        <v>450</v>
      </c>
      <c r="F296" s="139">
        <f>SUM(F297+F298)</f>
        <v>450</v>
      </c>
      <c r="G296" s="139">
        <f>SUM(G297+G298)</f>
        <v>450</v>
      </c>
    </row>
    <row r="297" spans="1:7" ht="26.25" x14ac:dyDescent="0.25">
      <c r="A297" s="90">
        <v>3221</v>
      </c>
      <c r="B297" s="91" t="s">
        <v>155</v>
      </c>
      <c r="C297" s="168">
        <v>38</v>
      </c>
      <c r="D297" s="169">
        <v>250</v>
      </c>
      <c r="E297" s="185">
        <v>250</v>
      </c>
      <c r="F297" s="185">
        <v>250</v>
      </c>
      <c r="G297" s="185">
        <v>250</v>
      </c>
    </row>
    <row r="298" spans="1:7" x14ac:dyDescent="0.25">
      <c r="A298" s="90">
        <v>3222</v>
      </c>
      <c r="B298" s="91" t="s">
        <v>104</v>
      </c>
      <c r="C298" s="168">
        <v>0</v>
      </c>
      <c r="D298" s="169">
        <v>200</v>
      </c>
      <c r="E298" s="185">
        <v>200</v>
      </c>
      <c r="F298" s="185">
        <v>200</v>
      </c>
      <c r="G298" s="185">
        <v>200</v>
      </c>
    </row>
    <row r="299" spans="1:7" x14ac:dyDescent="0.25">
      <c r="A299" s="36">
        <v>323</v>
      </c>
      <c r="B299" s="41" t="s">
        <v>63</v>
      </c>
      <c r="C299" s="139">
        <v>608.08000000000004</v>
      </c>
      <c r="D299" s="139">
        <v>100</v>
      </c>
      <c r="E299" s="139">
        <f>E300</f>
        <v>100</v>
      </c>
      <c r="F299" s="139">
        <f>F300</f>
        <v>100</v>
      </c>
      <c r="G299" s="139">
        <f>G300</f>
        <v>100</v>
      </c>
    </row>
    <row r="300" spans="1:7" x14ac:dyDescent="0.25">
      <c r="A300" s="54">
        <v>3239</v>
      </c>
      <c r="B300" s="37" t="s">
        <v>71</v>
      </c>
      <c r="C300" s="168">
        <v>608.08000000000004</v>
      </c>
      <c r="D300" s="169">
        <v>100</v>
      </c>
      <c r="E300" s="168">
        <v>100</v>
      </c>
      <c r="F300" s="168">
        <v>100</v>
      </c>
      <c r="G300" s="168">
        <v>100</v>
      </c>
    </row>
    <row r="301" spans="1:7" ht="26.25" x14ac:dyDescent="0.25">
      <c r="A301" s="36">
        <v>329</v>
      </c>
      <c r="B301" s="41" t="s">
        <v>72</v>
      </c>
      <c r="C301" s="139">
        <v>660.51</v>
      </c>
      <c r="D301" s="139">
        <v>200</v>
      </c>
      <c r="E301" s="139">
        <f>SUM(E303+E302)</f>
        <v>200</v>
      </c>
      <c r="F301" s="139">
        <f>SUM(F303+F302)</f>
        <v>200</v>
      </c>
      <c r="G301" s="139">
        <f>SUM(G303+G302)</f>
        <v>200</v>
      </c>
    </row>
    <row r="302" spans="1:7" x14ac:dyDescent="0.25">
      <c r="A302" s="54">
        <v>3294</v>
      </c>
      <c r="B302" s="37" t="s">
        <v>75</v>
      </c>
      <c r="C302" s="168">
        <v>660.51</v>
      </c>
      <c r="D302" s="169">
        <v>100</v>
      </c>
      <c r="E302" s="168">
        <v>100</v>
      </c>
      <c r="F302" s="168">
        <v>100</v>
      </c>
      <c r="G302" s="168">
        <v>100</v>
      </c>
    </row>
    <row r="303" spans="1:7" ht="26.25" x14ac:dyDescent="0.25">
      <c r="A303" s="54">
        <v>3299</v>
      </c>
      <c r="B303" s="37" t="s">
        <v>72</v>
      </c>
      <c r="C303" s="168">
        <v>0</v>
      </c>
      <c r="D303" s="169">
        <v>100</v>
      </c>
      <c r="E303" s="168">
        <v>100</v>
      </c>
      <c r="F303" s="168">
        <v>100</v>
      </c>
      <c r="G303" s="168">
        <v>100</v>
      </c>
    </row>
    <row r="304" spans="1:7" ht="25.5" x14ac:dyDescent="0.25">
      <c r="A304" s="48" t="s">
        <v>127</v>
      </c>
      <c r="B304" s="49" t="s">
        <v>128</v>
      </c>
      <c r="C304" s="167">
        <v>1413.92</v>
      </c>
      <c r="D304" s="167">
        <v>10550</v>
      </c>
      <c r="E304" s="167">
        <f>E305+E315+E324+E331+E336</f>
        <v>10550</v>
      </c>
      <c r="F304" s="167">
        <f>F305+F315+F324+F331+F336</f>
        <v>8550</v>
      </c>
      <c r="G304" s="167">
        <f>G305+G315+G324+G331+G336</f>
        <v>8550</v>
      </c>
    </row>
    <row r="305" spans="1:7" ht="25.5" x14ac:dyDescent="0.25">
      <c r="A305" s="87" t="s">
        <v>138</v>
      </c>
      <c r="B305" s="88" t="s">
        <v>146</v>
      </c>
      <c r="C305" s="167">
        <f>C306+C316</f>
        <v>1413.92</v>
      </c>
      <c r="D305" s="167">
        <v>2800</v>
      </c>
      <c r="E305" s="167">
        <f>E306</f>
        <v>2800</v>
      </c>
      <c r="F305" s="167">
        <f>F306</f>
        <v>2800</v>
      </c>
      <c r="G305" s="167">
        <f>G306</f>
        <v>2800</v>
      </c>
    </row>
    <row r="306" spans="1:7" ht="25.5" x14ac:dyDescent="0.25">
      <c r="A306" s="36">
        <v>4</v>
      </c>
      <c r="B306" s="93" t="s">
        <v>22</v>
      </c>
      <c r="C306" s="139">
        <v>706.96</v>
      </c>
      <c r="D306" s="139">
        <v>2800</v>
      </c>
      <c r="E306" s="139">
        <f>SUM(E307)</f>
        <v>2800</v>
      </c>
      <c r="F306" s="139">
        <f>SUM(F307)</f>
        <v>2800</v>
      </c>
      <c r="G306" s="139">
        <f>SUM(G307)</f>
        <v>2800</v>
      </c>
    </row>
    <row r="307" spans="1:7" ht="38.25" x14ac:dyDescent="0.25">
      <c r="A307" s="36">
        <v>42</v>
      </c>
      <c r="B307" s="93" t="s">
        <v>44</v>
      </c>
      <c r="C307" s="139">
        <v>706.96</v>
      </c>
      <c r="D307" s="139">
        <v>2800</v>
      </c>
      <c r="E307" s="139">
        <f>SUM(E308+E313)</f>
        <v>2800</v>
      </c>
      <c r="F307" s="139">
        <f>SUM(F308+F313)</f>
        <v>2800</v>
      </c>
      <c r="G307" s="139">
        <f>SUM(G308+G313)</f>
        <v>2800</v>
      </c>
    </row>
    <row r="308" spans="1:7" x14ac:dyDescent="0.25">
      <c r="A308" s="36">
        <v>422</v>
      </c>
      <c r="B308" s="93" t="s">
        <v>129</v>
      </c>
      <c r="C308" s="139">
        <v>706.96</v>
      </c>
      <c r="D308" s="139">
        <v>2200</v>
      </c>
      <c r="E308" s="139">
        <f>SUM(E309:E312)</f>
        <v>2200</v>
      </c>
      <c r="F308" s="139">
        <f>SUM(F309:F312)</f>
        <v>2200</v>
      </c>
      <c r="G308" s="139">
        <f>SUM(G309:G312)</f>
        <v>2200</v>
      </c>
    </row>
    <row r="309" spans="1:7" ht="26.25" x14ac:dyDescent="0.25">
      <c r="A309" s="54">
        <v>4221</v>
      </c>
      <c r="B309" s="37" t="s">
        <v>130</v>
      </c>
      <c r="C309" s="168">
        <v>0</v>
      </c>
      <c r="D309" s="169">
        <v>500</v>
      </c>
      <c r="E309" s="168">
        <v>500</v>
      </c>
      <c r="F309" s="168">
        <v>500</v>
      </c>
      <c r="G309" s="168">
        <v>500</v>
      </c>
    </row>
    <row r="310" spans="1:7" ht="26.25" x14ac:dyDescent="0.25">
      <c r="A310" s="54">
        <v>4225</v>
      </c>
      <c r="B310" s="37" t="s">
        <v>131</v>
      </c>
      <c r="C310" s="168">
        <v>0</v>
      </c>
      <c r="D310" s="169">
        <v>500</v>
      </c>
      <c r="E310" s="168">
        <v>100</v>
      </c>
      <c r="F310" s="168">
        <v>100</v>
      </c>
      <c r="G310" s="168">
        <v>100</v>
      </c>
    </row>
    <row r="311" spans="1:7" ht="26.25" x14ac:dyDescent="0.25">
      <c r="A311" s="54">
        <v>4226</v>
      </c>
      <c r="B311" s="37" t="s">
        <v>132</v>
      </c>
      <c r="C311" s="168">
        <v>0</v>
      </c>
      <c r="D311" s="169">
        <v>100</v>
      </c>
      <c r="E311" s="168">
        <v>100</v>
      </c>
      <c r="F311" s="168">
        <v>100</v>
      </c>
      <c r="G311" s="168">
        <v>100</v>
      </c>
    </row>
    <row r="312" spans="1:7" ht="26.25" x14ac:dyDescent="0.25">
      <c r="A312" s="54">
        <v>4227</v>
      </c>
      <c r="B312" s="37" t="s">
        <v>133</v>
      </c>
      <c r="C312" s="168">
        <v>706.96</v>
      </c>
      <c r="D312" s="169">
        <v>1500</v>
      </c>
      <c r="E312" s="168">
        <v>1500</v>
      </c>
      <c r="F312" s="168">
        <v>1500</v>
      </c>
      <c r="G312" s="168">
        <v>1500</v>
      </c>
    </row>
    <row r="313" spans="1:7" ht="39" x14ac:dyDescent="0.25">
      <c r="A313" s="36">
        <v>424</v>
      </c>
      <c r="B313" s="41" t="s">
        <v>119</v>
      </c>
      <c r="C313" s="139">
        <v>0</v>
      </c>
      <c r="D313" s="139">
        <v>600</v>
      </c>
      <c r="E313" s="139">
        <f>SUM(E314)</f>
        <v>600</v>
      </c>
      <c r="F313" s="139">
        <f>SUM(F314)</f>
        <v>600</v>
      </c>
      <c r="G313" s="139">
        <f>SUM(G314)</f>
        <v>600</v>
      </c>
    </row>
    <row r="314" spans="1:7" x14ac:dyDescent="0.25">
      <c r="A314" s="54">
        <v>4241</v>
      </c>
      <c r="B314" s="37" t="s">
        <v>120</v>
      </c>
      <c r="C314" s="168">
        <v>0</v>
      </c>
      <c r="D314" s="169">
        <v>600</v>
      </c>
      <c r="E314" s="168">
        <v>600</v>
      </c>
      <c r="F314" s="168">
        <v>600</v>
      </c>
      <c r="G314" s="168">
        <v>600</v>
      </c>
    </row>
    <row r="315" spans="1:7" ht="25.5" x14ac:dyDescent="0.25">
      <c r="A315" s="84" t="s">
        <v>138</v>
      </c>
      <c r="B315" s="85" t="s">
        <v>141</v>
      </c>
      <c r="C315" s="167">
        <v>706.96</v>
      </c>
      <c r="D315" s="167">
        <v>2300</v>
      </c>
      <c r="E315" s="167">
        <f>E316</f>
        <v>2300</v>
      </c>
      <c r="F315" s="167">
        <f>F316</f>
        <v>2300</v>
      </c>
      <c r="G315" s="167">
        <f>G316</f>
        <v>2300</v>
      </c>
    </row>
    <row r="316" spans="1:7" ht="25.5" x14ac:dyDescent="0.25">
      <c r="A316" s="36">
        <v>4</v>
      </c>
      <c r="B316" s="93" t="s">
        <v>22</v>
      </c>
      <c r="C316" s="139">
        <v>706.96</v>
      </c>
      <c r="D316" s="139">
        <v>2300</v>
      </c>
      <c r="E316" s="139">
        <f>SUM(E317)</f>
        <v>2300</v>
      </c>
      <c r="F316" s="139">
        <f>SUM(F317)</f>
        <v>2300</v>
      </c>
      <c r="G316" s="139">
        <f>SUM(G317)</f>
        <v>2300</v>
      </c>
    </row>
    <row r="317" spans="1:7" ht="38.25" x14ac:dyDescent="0.25">
      <c r="A317" s="36">
        <v>42</v>
      </c>
      <c r="B317" s="93" t="s">
        <v>44</v>
      </c>
      <c r="C317" s="139">
        <v>0</v>
      </c>
      <c r="D317" s="139">
        <v>2300</v>
      </c>
      <c r="E317" s="139">
        <f>SUM(E318+E322)</f>
        <v>2300</v>
      </c>
      <c r="F317" s="139">
        <f>SUM(F318+F322)</f>
        <v>2300</v>
      </c>
      <c r="G317" s="139">
        <f>SUM(G318+G322)</f>
        <v>2300</v>
      </c>
    </row>
    <row r="318" spans="1:7" x14ac:dyDescent="0.25">
      <c r="A318" s="36">
        <v>422</v>
      </c>
      <c r="B318" s="93" t="s">
        <v>129</v>
      </c>
      <c r="C318" s="139">
        <v>0</v>
      </c>
      <c r="D318" s="139">
        <v>1800</v>
      </c>
      <c r="E318" s="139">
        <f>SUM(E319:E321)</f>
        <v>1800</v>
      </c>
      <c r="F318" s="139">
        <f>SUM(F319:F321)</f>
        <v>1800</v>
      </c>
      <c r="G318" s="139">
        <f>SUM(G319:G321)</f>
        <v>1800</v>
      </c>
    </row>
    <row r="319" spans="1:7" ht="26.25" x14ac:dyDescent="0.25">
      <c r="A319" s="54">
        <v>4221</v>
      </c>
      <c r="B319" s="37" t="s">
        <v>130</v>
      </c>
      <c r="C319" s="168">
        <v>0</v>
      </c>
      <c r="D319" s="169">
        <v>600</v>
      </c>
      <c r="E319" s="168">
        <v>600</v>
      </c>
      <c r="F319" s="168">
        <v>600</v>
      </c>
      <c r="G319" s="168">
        <v>600</v>
      </c>
    </row>
    <row r="320" spans="1:7" ht="26.25" x14ac:dyDescent="0.25">
      <c r="A320" s="54">
        <v>4226</v>
      </c>
      <c r="B320" s="37" t="s">
        <v>132</v>
      </c>
      <c r="C320" s="168">
        <v>0</v>
      </c>
      <c r="D320" s="169">
        <v>600</v>
      </c>
      <c r="E320" s="168">
        <v>600</v>
      </c>
      <c r="F320" s="168">
        <v>600</v>
      </c>
      <c r="G320" s="168">
        <v>600</v>
      </c>
    </row>
    <row r="321" spans="1:7" ht="26.25" x14ac:dyDescent="0.25">
      <c r="A321" s="54">
        <v>4227</v>
      </c>
      <c r="B321" s="37" t="s">
        <v>133</v>
      </c>
      <c r="C321" s="168">
        <v>0</v>
      </c>
      <c r="D321" s="169">
        <v>600</v>
      </c>
      <c r="E321" s="168">
        <v>600</v>
      </c>
      <c r="F321" s="168">
        <v>600</v>
      </c>
      <c r="G321" s="168">
        <v>600</v>
      </c>
    </row>
    <row r="322" spans="1:7" ht="39" x14ac:dyDescent="0.25">
      <c r="A322" s="36">
        <v>424</v>
      </c>
      <c r="B322" s="41" t="s">
        <v>119</v>
      </c>
      <c r="C322" s="139">
        <v>706.96</v>
      </c>
      <c r="D322" s="139">
        <v>500</v>
      </c>
      <c r="E322" s="139">
        <f>SUM(E323)</f>
        <v>500</v>
      </c>
      <c r="F322" s="139">
        <f>SUM(F323)</f>
        <v>500</v>
      </c>
      <c r="G322" s="139">
        <f>SUM(G323)</f>
        <v>500</v>
      </c>
    </row>
    <row r="323" spans="1:7" x14ac:dyDescent="0.25">
      <c r="A323" s="54">
        <v>4241</v>
      </c>
      <c r="B323" s="37" t="s">
        <v>120</v>
      </c>
      <c r="C323" s="168">
        <v>706.96</v>
      </c>
      <c r="D323" s="169">
        <v>500</v>
      </c>
      <c r="E323" s="168">
        <v>500</v>
      </c>
      <c r="F323" s="168">
        <v>500</v>
      </c>
      <c r="G323" s="168">
        <v>500</v>
      </c>
    </row>
    <row r="324" spans="1:7" ht="25.5" x14ac:dyDescent="0.25">
      <c r="A324" s="94" t="s">
        <v>138</v>
      </c>
      <c r="B324" s="95" t="s">
        <v>147</v>
      </c>
      <c r="C324" s="167">
        <v>0</v>
      </c>
      <c r="D324" s="167">
        <v>500</v>
      </c>
      <c r="E324" s="167">
        <f>E325</f>
        <v>450</v>
      </c>
      <c r="F324" s="167">
        <f>F325</f>
        <v>450</v>
      </c>
      <c r="G324" s="167">
        <f>G325</f>
        <v>450</v>
      </c>
    </row>
    <row r="325" spans="1:7" ht="25.5" x14ac:dyDescent="0.25">
      <c r="A325" s="36">
        <v>4</v>
      </c>
      <c r="B325" s="93" t="s">
        <v>22</v>
      </c>
      <c r="C325" s="139">
        <v>0</v>
      </c>
      <c r="D325" s="139">
        <v>450</v>
      </c>
      <c r="E325" s="139">
        <f>SUM(E326)</f>
        <v>450</v>
      </c>
      <c r="F325" s="139">
        <f>SUM(F326)</f>
        <v>450</v>
      </c>
      <c r="G325" s="139">
        <f>SUM(G326)</f>
        <v>450</v>
      </c>
    </row>
    <row r="326" spans="1:7" ht="38.25" x14ac:dyDescent="0.25">
      <c r="A326" s="36">
        <v>42</v>
      </c>
      <c r="B326" s="93" t="s">
        <v>44</v>
      </c>
      <c r="C326" s="139">
        <v>0</v>
      </c>
      <c r="D326" s="139">
        <v>450</v>
      </c>
      <c r="E326" s="139">
        <f t="shared" ref="E326" si="43">E327</f>
        <v>450</v>
      </c>
      <c r="F326" s="139">
        <f>F327</f>
        <v>450</v>
      </c>
      <c r="G326" s="139">
        <f>G327</f>
        <v>450</v>
      </c>
    </row>
    <row r="327" spans="1:7" x14ac:dyDescent="0.25">
      <c r="A327" s="36">
        <v>422</v>
      </c>
      <c r="B327" s="93" t="s">
        <v>129</v>
      </c>
      <c r="C327" s="139">
        <v>0</v>
      </c>
      <c r="D327" s="139">
        <v>450</v>
      </c>
      <c r="E327" s="139">
        <f>SUM(E328:E330)</f>
        <v>450</v>
      </c>
      <c r="F327" s="139">
        <f>SUM(F328:F330)</f>
        <v>450</v>
      </c>
      <c r="G327" s="139">
        <f>SUM(G328:G330)</f>
        <v>450</v>
      </c>
    </row>
    <row r="328" spans="1:7" ht="26.25" x14ac:dyDescent="0.25">
      <c r="A328" s="54">
        <v>4221</v>
      </c>
      <c r="B328" s="37" t="s">
        <v>130</v>
      </c>
      <c r="C328" s="168">
        <v>0</v>
      </c>
      <c r="D328" s="169">
        <v>150</v>
      </c>
      <c r="E328" s="168">
        <v>150</v>
      </c>
      <c r="F328" s="168">
        <v>150</v>
      </c>
      <c r="G328" s="168">
        <v>150</v>
      </c>
    </row>
    <row r="329" spans="1:7" ht="26.25" x14ac:dyDescent="0.25">
      <c r="A329" s="54">
        <v>4226</v>
      </c>
      <c r="B329" s="37" t="s">
        <v>132</v>
      </c>
      <c r="C329" s="168">
        <v>0</v>
      </c>
      <c r="D329" s="169">
        <v>150</v>
      </c>
      <c r="E329" s="168">
        <v>150</v>
      </c>
      <c r="F329" s="168">
        <v>150</v>
      </c>
      <c r="G329" s="168">
        <v>150</v>
      </c>
    </row>
    <row r="330" spans="1:7" ht="26.25" x14ac:dyDescent="0.25">
      <c r="A330" s="54">
        <v>4227</v>
      </c>
      <c r="B330" s="37" t="s">
        <v>133</v>
      </c>
      <c r="C330" s="168">
        <v>0</v>
      </c>
      <c r="D330" s="169">
        <v>150</v>
      </c>
      <c r="E330" s="168">
        <v>150</v>
      </c>
      <c r="F330" s="168">
        <v>150</v>
      </c>
      <c r="G330" s="168">
        <v>150</v>
      </c>
    </row>
    <row r="331" spans="1:7" ht="25.5" x14ac:dyDescent="0.25">
      <c r="A331" s="97" t="s">
        <v>138</v>
      </c>
      <c r="B331" s="98" t="s">
        <v>148</v>
      </c>
      <c r="C331" s="168">
        <v>0</v>
      </c>
      <c r="D331" s="167">
        <v>2000</v>
      </c>
      <c r="E331" s="167">
        <f>E332</f>
        <v>2000</v>
      </c>
      <c r="F331" s="167">
        <v>0</v>
      </c>
      <c r="G331" s="167">
        <v>0</v>
      </c>
    </row>
    <row r="332" spans="1:7" ht="25.5" x14ac:dyDescent="0.25">
      <c r="A332" s="36">
        <v>4</v>
      </c>
      <c r="B332" s="93" t="s">
        <v>22</v>
      </c>
      <c r="C332" s="139">
        <v>0</v>
      </c>
      <c r="D332" s="139">
        <v>2000</v>
      </c>
      <c r="E332" s="139">
        <f>SUM(E333)</f>
        <v>2000</v>
      </c>
      <c r="F332" s="167">
        <v>0</v>
      </c>
      <c r="G332" s="167">
        <v>0</v>
      </c>
    </row>
    <row r="333" spans="1:7" ht="38.25" x14ac:dyDescent="0.25">
      <c r="A333" s="36">
        <v>42</v>
      </c>
      <c r="B333" s="93" t="s">
        <v>44</v>
      </c>
      <c r="C333" s="139">
        <v>0</v>
      </c>
      <c r="D333" s="139">
        <v>2000</v>
      </c>
      <c r="E333" s="139">
        <f>E334</f>
        <v>2000</v>
      </c>
      <c r="F333" s="167">
        <v>0</v>
      </c>
      <c r="G333" s="167">
        <v>0</v>
      </c>
    </row>
    <row r="334" spans="1:7" x14ac:dyDescent="0.25">
      <c r="A334" s="36">
        <v>422</v>
      </c>
      <c r="B334" s="93" t="s">
        <v>129</v>
      </c>
      <c r="C334" s="139">
        <v>0</v>
      </c>
      <c r="D334" s="139">
        <v>2000</v>
      </c>
      <c r="E334" s="139">
        <f>SUM(E335:E335)</f>
        <v>2000</v>
      </c>
      <c r="F334" s="167">
        <v>0</v>
      </c>
      <c r="G334" s="167">
        <v>0</v>
      </c>
    </row>
    <row r="335" spans="1:7" ht="26.25" x14ac:dyDescent="0.25">
      <c r="A335" s="54">
        <v>4227</v>
      </c>
      <c r="B335" s="37" t="s">
        <v>133</v>
      </c>
      <c r="C335" s="168">
        <v>0</v>
      </c>
      <c r="D335" s="183">
        <v>2000</v>
      </c>
      <c r="E335" s="168">
        <v>2000</v>
      </c>
      <c r="F335" s="167">
        <v>0</v>
      </c>
      <c r="G335" s="167">
        <v>0</v>
      </c>
    </row>
    <row r="336" spans="1:7" ht="25.5" x14ac:dyDescent="0.25">
      <c r="A336" s="102" t="s">
        <v>138</v>
      </c>
      <c r="B336" s="103" t="s">
        <v>149</v>
      </c>
      <c r="C336" s="168">
        <v>0</v>
      </c>
      <c r="D336" s="167">
        <v>3000</v>
      </c>
      <c r="E336" s="167">
        <f t="shared" ref="E336:G338" si="44">E337</f>
        <v>3000</v>
      </c>
      <c r="F336" s="167">
        <f t="shared" si="44"/>
        <v>3000</v>
      </c>
      <c r="G336" s="167">
        <f t="shared" si="44"/>
        <v>3000</v>
      </c>
    </row>
    <row r="337" spans="1:7" ht="25.5" x14ac:dyDescent="0.25">
      <c r="A337" s="36">
        <v>4</v>
      </c>
      <c r="B337" s="93" t="s">
        <v>22</v>
      </c>
      <c r="C337" s="139">
        <v>0</v>
      </c>
      <c r="D337" s="139">
        <v>3000</v>
      </c>
      <c r="E337" s="139">
        <f t="shared" si="44"/>
        <v>3000</v>
      </c>
      <c r="F337" s="139">
        <f t="shared" si="44"/>
        <v>3000</v>
      </c>
      <c r="G337" s="139">
        <f t="shared" si="44"/>
        <v>3000</v>
      </c>
    </row>
    <row r="338" spans="1:7" ht="38.25" x14ac:dyDescent="0.25">
      <c r="A338" s="36">
        <v>42</v>
      </c>
      <c r="B338" s="93" t="s">
        <v>44</v>
      </c>
      <c r="C338" s="139">
        <v>0</v>
      </c>
      <c r="D338" s="139">
        <v>3000</v>
      </c>
      <c r="E338" s="139">
        <f t="shared" si="44"/>
        <v>3000</v>
      </c>
      <c r="F338" s="139">
        <f t="shared" si="44"/>
        <v>3000</v>
      </c>
      <c r="G338" s="139">
        <f t="shared" si="44"/>
        <v>3000</v>
      </c>
    </row>
    <row r="339" spans="1:7" ht="39" x14ac:dyDescent="0.25">
      <c r="A339" s="36">
        <v>424</v>
      </c>
      <c r="B339" s="41" t="s">
        <v>119</v>
      </c>
      <c r="C339" s="139">
        <v>0</v>
      </c>
      <c r="D339" s="139">
        <v>3000</v>
      </c>
      <c r="E339" s="139">
        <f>SUM(E340)</f>
        <v>3000</v>
      </c>
      <c r="F339" s="139">
        <f>SUM(F340)</f>
        <v>3000</v>
      </c>
      <c r="G339" s="139">
        <f>SUM(G340)</f>
        <v>3000</v>
      </c>
    </row>
    <row r="340" spans="1:7" x14ac:dyDescent="0.25">
      <c r="A340" s="54">
        <v>4241</v>
      </c>
      <c r="B340" s="37" t="s">
        <v>120</v>
      </c>
      <c r="C340" s="168">
        <v>0</v>
      </c>
      <c r="D340" s="169">
        <v>3000</v>
      </c>
      <c r="E340" s="168">
        <v>3000</v>
      </c>
      <c r="F340" s="168">
        <v>3000</v>
      </c>
      <c r="G340" s="168">
        <v>3000</v>
      </c>
    </row>
    <row r="341" spans="1:7" ht="25.5" x14ac:dyDescent="0.25">
      <c r="A341" s="48" t="s">
        <v>134</v>
      </c>
      <c r="B341" s="49" t="s">
        <v>135</v>
      </c>
      <c r="C341" s="167">
        <v>172.8</v>
      </c>
      <c r="D341" s="167">
        <v>350</v>
      </c>
      <c r="E341" s="167">
        <f>SUM(E343)</f>
        <v>350</v>
      </c>
      <c r="F341" s="167">
        <f>SUM(F343)</f>
        <v>350</v>
      </c>
      <c r="G341" s="167">
        <f>SUM(G343)</f>
        <v>350</v>
      </c>
    </row>
    <row r="342" spans="1:7" ht="25.5" x14ac:dyDescent="0.25">
      <c r="A342" s="102" t="s">
        <v>138</v>
      </c>
      <c r="B342" s="103" t="s">
        <v>149</v>
      </c>
      <c r="C342" s="167">
        <v>172.8</v>
      </c>
      <c r="D342" s="167">
        <v>350</v>
      </c>
      <c r="E342" s="167">
        <f t="shared" ref="E342:G344" si="45">E343</f>
        <v>350</v>
      </c>
      <c r="F342" s="167">
        <f t="shared" si="45"/>
        <v>350</v>
      </c>
      <c r="G342" s="167">
        <f t="shared" si="45"/>
        <v>350</v>
      </c>
    </row>
    <row r="343" spans="1:7" x14ac:dyDescent="0.25">
      <c r="A343" s="36">
        <v>3</v>
      </c>
      <c r="B343" s="41" t="s">
        <v>20</v>
      </c>
      <c r="C343" s="139">
        <v>172.8</v>
      </c>
      <c r="D343" s="139">
        <v>350</v>
      </c>
      <c r="E343" s="139">
        <f t="shared" si="45"/>
        <v>350</v>
      </c>
      <c r="F343" s="139">
        <f t="shared" si="45"/>
        <v>350</v>
      </c>
      <c r="G343" s="139">
        <f t="shared" si="45"/>
        <v>350</v>
      </c>
    </row>
    <row r="344" spans="1:7" x14ac:dyDescent="0.25">
      <c r="A344" s="36">
        <v>32</v>
      </c>
      <c r="B344" s="41" t="s">
        <v>32</v>
      </c>
      <c r="C344" s="139">
        <v>172.8</v>
      </c>
      <c r="D344" s="139">
        <v>350</v>
      </c>
      <c r="E344" s="139">
        <f t="shared" si="45"/>
        <v>350</v>
      </c>
      <c r="F344" s="139">
        <f t="shared" si="45"/>
        <v>350</v>
      </c>
      <c r="G344" s="139">
        <f t="shared" si="45"/>
        <v>350</v>
      </c>
    </row>
    <row r="345" spans="1:7" ht="26.25" x14ac:dyDescent="0.25">
      <c r="A345" s="36">
        <v>324</v>
      </c>
      <c r="B345" s="41" t="s">
        <v>54</v>
      </c>
      <c r="C345" s="139">
        <v>172.8</v>
      </c>
      <c r="D345" s="139">
        <v>350</v>
      </c>
      <c r="E345" s="139">
        <f>SUM(E346)</f>
        <v>350</v>
      </c>
      <c r="F345" s="139">
        <f>SUM(F346)</f>
        <v>350</v>
      </c>
      <c r="G345" s="139">
        <f>SUM(G346)</f>
        <v>350</v>
      </c>
    </row>
    <row r="346" spans="1:7" ht="39" x14ac:dyDescent="0.25">
      <c r="A346" s="54">
        <v>3241</v>
      </c>
      <c r="B346" s="37" t="s">
        <v>136</v>
      </c>
      <c r="C346" s="168">
        <v>172.8</v>
      </c>
      <c r="D346" s="183">
        <v>350</v>
      </c>
      <c r="E346" s="168">
        <v>350</v>
      </c>
      <c r="F346" s="168">
        <v>350</v>
      </c>
      <c r="G346" s="168">
        <v>350</v>
      </c>
    </row>
    <row r="347" spans="1:7" ht="25.5" x14ac:dyDescent="0.25">
      <c r="A347" s="48" t="s">
        <v>184</v>
      </c>
      <c r="B347" s="49" t="s">
        <v>154</v>
      </c>
      <c r="C347" s="167">
        <f t="shared" ref="C347" si="46">SUM(C349)</f>
        <v>0</v>
      </c>
      <c r="D347" s="167">
        <v>350</v>
      </c>
      <c r="E347" s="167">
        <f>SUM(E349)</f>
        <v>1850</v>
      </c>
      <c r="F347" s="167">
        <f>SUM(F349)</f>
        <v>1850</v>
      </c>
      <c r="G347" s="167">
        <f>SUM(G349)</f>
        <v>1850</v>
      </c>
    </row>
    <row r="348" spans="1:7" ht="25.5" x14ac:dyDescent="0.25">
      <c r="A348" s="102" t="s">
        <v>138</v>
      </c>
      <c r="B348" s="103" t="s">
        <v>149</v>
      </c>
      <c r="C348" s="167">
        <v>0</v>
      </c>
      <c r="D348" s="167">
        <v>1850</v>
      </c>
      <c r="E348" s="167">
        <f>E349</f>
        <v>1850</v>
      </c>
      <c r="F348" s="167">
        <f>F349</f>
        <v>1850</v>
      </c>
      <c r="G348" s="167">
        <f>G349</f>
        <v>1850</v>
      </c>
    </row>
    <row r="349" spans="1:7" x14ac:dyDescent="0.25">
      <c r="A349" s="69">
        <v>3</v>
      </c>
      <c r="B349" s="70" t="s">
        <v>20</v>
      </c>
      <c r="C349" s="181">
        <v>0</v>
      </c>
      <c r="D349" s="181">
        <v>1850</v>
      </c>
      <c r="E349" s="181">
        <f t="shared" ref="E349:E351" si="47">SUM(E350)</f>
        <v>1850</v>
      </c>
      <c r="F349" s="181">
        <f t="shared" ref="F349:F351" si="48">SUM(F350)</f>
        <v>1850</v>
      </c>
      <c r="G349" s="181">
        <f t="shared" ref="G349:G351" si="49">SUM(G350)</f>
        <v>1850</v>
      </c>
    </row>
    <row r="350" spans="1:7" x14ac:dyDescent="0.25">
      <c r="A350" s="69">
        <v>32</v>
      </c>
      <c r="B350" s="70" t="s">
        <v>32</v>
      </c>
      <c r="C350" s="181">
        <v>0</v>
      </c>
      <c r="D350" s="181">
        <v>1850</v>
      </c>
      <c r="E350" s="181">
        <f>E351+E353</f>
        <v>1850</v>
      </c>
      <c r="F350" s="181">
        <f t="shared" ref="F350:G350" si="50">F351+F353</f>
        <v>1850</v>
      </c>
      <c r="G350" s="181">
        <f t="shared" si="50"/>
        <v>1850</v>
      </c>
    </row>
    <row r="351" spans="1:7" ht="26.25" x14ac:dyDescent="0.25">
      <c r="A351" s="69">
        <v>321</v>
      </c>
      <c r="B351" s="70" t="s">
        <v>58</v>
      </c>
      <c r="C351" s="181">
        <v>0</v>
      </c>
      <c r="D351" s="181">
        <v>350</v>
      </c>
      <c r="E351" s="181">
        <f t="shared" si="47"/>
        <v>350</v>
      </c>
      <c r="F351" s="181">
        <f t="shared" si="48"/>
        <v>350</v>
      </c>
      <c r="G351" s="181">
        <f t="shared" si="49"/>
        <v>350</v>
      </c>
    </row>
    <row r="352" spans="1:7" ht="26.25" x14ac:dyDescent="0.25">
      <c r="A352" s="54">
        <v>3221</v>
      </c>
      <c r="B352" s="37" t="s">
        <v>156</v>
      </c>
      <c r="C352" s="168">
        <v>0</v>
      </c>
      <c r="D352" s="169">
        <v>350</v>
      </c>
      <c r="E352" s="168">
        <v>350</v>
      </c>
      <c r="F352" s="168">
        <v>350</v>
      </c>
      <c r="G352" s="168">
        <v>350</v>
      </c>
    </row>
    <row r="353" spans="1:7" ht="26.25" x14ac:dyDescent="0.25">
      <c r="A353" s="36">
        <v>329</v>
      </c>
      <c r="B353" s="41" t="s">
        <v>72</v>
      </c>
      <c r="C353" s="139">
        <v>0</v>
      </c>
      <c r="D353" s="139">
        <v>1500</v>
      </c>
      <c r="E353" s="139">
        <f>E354</f>
        <v>1500</v>
      </c>
      <c r="F353" s="139">
        <f>F354</f>
        <v>1500</v>
      </c>
      <c r="G353" s="139">
        <f>G354</f>
        <v>1500</v>
      </c>
    </row>
    <row r="354" spans="1:7" ht="26.25" x14ac:dyDescent="0.25">
      <c r="A354" s="54">
        <v>3299</v>
      </c>
      <c r="B354" s="37" t="s">
        <v>72</v>
      </c>
      <c r="C354" s="168">
        <v>0</v>
      </c>
      <c r="D354" s="169">
        <v>1500</v>
      </c>
      <c r="E354" s="168">
        <v>1500</v>
      </c>
      <c r="F354" s="168">
        <v>1500</v>
      </c>
      <c r="G354" s="168">
        <v>1500</v>
      </c>
    </row>
    <row r="355" spans="1:7" ht="25.5" x14ac:dyDescent="0.25">
      <c r="A355" s="48" t="s">
        <v>185</v>
      </c>
      <c r="B355" s="49" t="s">
        <v>88</v>
      </c>
      <c r="C355" s="167">
        <f t="shared" ref="C355:G355" si="51">SUM(C356)</f>
        <v>100</v>
      </c>
      <c r="D355" s="167">
        <v>800</v>
      </c>
      <c r="E355" s="167">
        <f t="shared" si="51"/>
        <v>800</v>
      </c>
      <c r="F355" s="167">
        <f t="shared" si="51"/>
        <v>800</v>
      </c>
      <c r="G355" s="167">
        <f t="shared" si="51"/>
        <v>800</v>
      </c>
    </row>
    <row r="356" spans="1:7" ht="25.5" x14ac:dyDescent="0.25">
      <c r="A356" s="102" t="s">
        <v>138</v>
      </c>
      <c r="B356" s="103" t="s">
        <v>149</v>
      </c>
      <c r="C356" s="167">
        <v>100</v>
      </c>
      <c r="D356" s="167">
        <v>800</v>
      </c>
      <c r="E356" s="167">
        <f>E357</f>
        <v>800</v>
      </c>
      <c r="F356" s="167">
        <f>F357</f>
        <v>800</v>
      </c>
      <c r="G356" s="167">
        <f>G357</f>
        <v>800</v>
      </c>
    </row>
    <row r="357" spans="1:7" x14ac:dyDescent="0.25">
      <c r="A357" s="36">
        <v>32</v>
      </c>
      <c r="B357" s="41" t="s">
        <v>32</v>
      </c>
      <c r="C357" s="139">
        <v>100</v>
      </c>
      <c r="D357" s="139">
        <v>800</v>
      </c>
      <c r="E357" s="139">
        <f>SUM(E358)</f>
        <v>800</v>
      </c>
      <c r="F357" s="139">
        <f>SUM(F358)</f>
        <v>800</v>
      </c>
      <c r="G357" s="139">
        <f>SUM(G358)</f>
        <v>800</v>
      </c>
    </row>
    <row r="358" spans="1:7" ht="26.25" x14ac:dyDescent="0.25">
      <c r="A358" s="36">
        <v>329</v>
      </c>
      <c r="B358" s="41" t="s">
        <v>72</v>
      </c>
      <c r="C358" s="139">
        <v>0</v>
      </c>
      <c r="D358" s="139">
        <v>800</v>
      </c>
      <c r="E358" s="139">
        <f>E359+E360</f>
        <v>800</v>
      </c>
      <c r="F358" s="139">
        <f>SUM(F359+F360)</f>
        <v>800</v>
      </c>
      <c r="G358" s="139">
        <f>SUM(G359+G360)</f>
        <v>800</v>
      </c>
    </row>
    <row r="359" spans="1:7" ht="39" x14ac:dyDescent="0.25">
      <c r="A359" s="54">
        <v>3291</v>
      </c>
      <c r="B359" s="37" t="s">
        <v>89</v>
      </c>
      <c r="C359" s="168">
        <v>0</v>
      </c>
      <c r="D359" s="168">
        <v>500</v>
      </c>
      <c r="E359" s="168">
        <v>300</v>
      </c>
      <c r="F359" s="168">
        <v>300</v>
      </c>
      <c r="G359" s="168">
        <v>300</v>
      </c>
    </row>
    <row r="360" spans="1:7" ht="26.25" x14ac:dyDescent="0.25">
      <c r="A360" s="54">
        <v>3299</v>
      </c>
      <c r="B360" s="37" t="s">
        <v>72</v>
      </c>
      <c r="C360" s="168">
        <v>0</v>
      </c>
      <c r="D360" s="169">
        <v>300</v>
      </c>
      <c r="E360" s="168">
        <v>500</v>
      </c>
      <c r="F360" s="168">
        <v>500</v>
      </c>
      <c r="G360" s="168">
        <v>500</v>
      </c>
    </row>
    <row r="361" spans="1:7" ht="25.5" x14ac:dyDescent="0.25">
      <c r="A361" s="48" t="s">
        <v>195</v>
      </c>
      <c r="B361" s="49" t="s">
        <v>192</v>
      </c>
      <c r="C361" s="168">
        <v>0</v>
      </c>
      <c r="D361" s="139">
        <v>1630.82</v>
      </c>
      <c r="E361" s="167">
        <f t="shared" ref="E361:G361" si="52">SUM(E362)</f>
        <v>1630</v>
      </c>
      <c r="F361" s="167">
        <f t="shared" si="52"/>
        <v>1630</v>
      </c>
      <c r="G361" s="167">
        <f t="shared" si="52"/>
        <v>1630</v>
      </c>
    </row>
    <row r="362" spans="1:7" ht="25.5" x14ac:dyDescent="0.25">
      <c r="A362" s="102" t="s">
        <v>138</v>
      </c>
      <c r="B362" s="103" t="s">
        <v>149</v>
      </c>
      <c r="C362" s="168">
        <v>0</v>
      </c>
      <c r="D362" s="139">
        <v>1630.82</v>
      </c>
      <c r="E362" s="139">
        <v>1630</v>
      </c>
      <c r="F362" s="139">
        <v>1630</v>
      </c>
      <c r="G362" s="139">
        <v>1630</v>
      </c>
    </row>
    <row r="363" spans="1:7" x14ac:dyDescent="0.25">
      <c r="A363" s="36">
        <v>38</v>
      </c>
      <c r="B363" s="41" t="s">
        <v>193</v>
      </c>
      <c r="C363" s="168">
        <v>0</v>
      </c>
      <c r="D363" s="139">
        <v>1630.82</v>
      </c>
      <c r="E363" s="139">
        <v>1630</v>
      </c>
      <c r="F363" s="139">
        <v>1630</v>
      </c>
      <c r="G363" s="139">
        <v>1630</v>
      </c>
    </row>
    <row r="364" spans="1:7" x14ac:dyDescent="0.25">
      <c r="A364" s="36">
        <v>381</v>
      </c>
      <c r="B364" s="41" t="s">
        <v>194</v>
      </c>
      <c r="C364" s="168">
        <v>0</v>
      </c>
      <c r="D364" s="139">
        <v>1630.82</v>
      </c>
      <c r="E364" s="139">
        <v>1630</v>
      </c>
      <c r="F364" s="139">
        <v>1630</v>
      </c>
      <c r="G364" s="139">
        <v>1630</v>
      </c>
    </row>
    <row r="365" spans="1:7" x14ac:dyDescent="0.25">
      <c r="A365" s="54">
        <v>3812</v>
      </c>
      <c r="B365" s="37" t="s">
        <v>193</v>
      </c>
      <c r="C365" s="168">
        <v>0</v>
      </c>
      <c r="D365" s="168">
        <v>1630.82</v>
      </c>
      <c r="E365" s="139">
        <v>1630</v>
      </c>
      <c r="F365" s="139">
        <v>1630</v>
      </c>
      <c r="G365" s="139">
        <v>1630</v>
      </c>
    </row>
  </sheetData>
  <mergeCells count="2">
    <mergeCell ref="A1:G1"/>
    <mergeCell ref="A3:G3"/>
  </mergeCells>
  <pageMargins left="0.7" right="0.7" top="0.75" bottom="0.75" header="0.3" footer="0.3"/>
  <pageSetup paperSize="9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1"/>
  <sheetViews>
    <sheetView topLeftCell="A199" workbookViewId="0">
      <selection activeCell="F14" sqref="F14"/>
    </sheetView>
  </sheetViews>
  <sheetFormatPr defaultRowHeight="15" x14ac:dyDescent="0.25"/>
  <cols>
    <col min="2" max="2" width="19.140625" customWidth="1"/>
    <col min="3" max="3" width="18.7109375" customWidth="1"/>
    <col min="4" max="4" width="18.85546875" customWidth="1"/>
    <col min="5" max="5" width="21" customWidth="1"/>
    <col min="6" max="6" width="35.140625" customWidth="1"/>
    <col min="7" max="7" width="28.140625" customWidth="1"/>
  </cols>
  <sheetData>
    <row r="1" spans="1:7" ht="15.75" x14ac:dyDescent="0.25">
      <c r="A1" s="194" t="s">
        <v>188</v>
      </c>
      <c r="B1" s="194"/>
      <c r="C1" s="194"/>
      <c r="D1" s="194"/>
      <c r="E1" s="194"/>
      <c r="F1" s="194"/>
      <c r="G1" s="194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5.75" x14ac:dyDescent="0.25">
      <c r="A3" s="194" t="s">
        <v>30</v>
      </c>
      <c r="B3" s="195"/>
      <c r="C3" s="195"/>
      <c r="D3" s="195"/>
      <c r="E3" s="195"/>
      <c r="F3" s="195"/>
      <c r="G3" s="195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x14ac:dyDescent="0.25">
      <c r="A5" s="36"/>
      <c r="B5" s="37"/>
      <c r="C5" s="38"/>
      <c r="D5" s="38"/>
      <c r="E5" s="38"/>
      <c r="F5" s="38"/>
      <c r="G5" s="38"/>
    </row>
    <row r="6" spans="1:7" ht="38.25" x14ac:dyDescent="0.25">
      <c r="A6" s="106" t="s">
        <v>151</v>
      </c>
      <c r="B6" s="39" t="s">
        <v>47</v>
      </c>
      <c r="C6" s="40"/>
      <c r="D6" s="40"/>
      <c r="E6" s="40"/>
      <c r="F6" s="40"/>
      <c r="G6" s="40"/>
    </row>
    <row r="7" spans="1:7" x14ac:dyDescent="0.25">
      <c r="A7" s="36" t="s">
        <v>150</v>
      </c>
      <c r="B7" s="37" t="s">
        <v>48</v>
      </c>
      <c r="C7" s="38"/>
      <c r="D7" s="38"/>
      <c r="E7" s="38"/>
      <c r="F7" s="38"/>
      <c r="G7" s="38"/>
    </row>
    <row r="8" spans="1:7" x14ac:dyDescent="0.25">
      <c r="A8" s="42"/>
      <c r="B8" s="43" t="s">
        <v>49</v>
      </c>
      <c r="C8" s="44" t="s">
        <v>196</v>
      </c>
      <c r="D8" s="44" t="s">
        <v>197</v>
      </c>
      <c r="E8" s="44" t="s">
        <v>198</v>
      </c>
      <c r="F8" s="44" t="s">
        <v>189</v>
      </c>
      <c r="G8" s="44" t="s">
        <v>199</v>
      </c>
    </row>
    <row r="9" spans="1:7" x14ac:dyDescent="0.25">
      <c r="A9" s="42"/>
      <c r="B9" s="43" t="s">
        <v>49</v>
      </c>
      <c r="C9" s="44">
        <f>C10+C57+C62+C75+C88+C95+C138+C160+C170+C176+C208+C220+C257+C263+C271+C51</f>
        <v>1665103.8800000001</v>
      </c>
      <c r="D9" s="44">
        <f>D10+D57+D62+D75+D88+D95+D138+D160+D170+D176+D208+D220+D257+D263+D271+D51</f>
        <v>1841487.0499999998</v>
      </c>
      <c r="E9" s="44">
        <f>E10+E57+E62+E75+E88+E95+E138+E160+E170+E176+E208+E220+E257+E263+E271+E51</f>
        <v>2461000</v>
      </c>
      <c r="F9" s="44">
        <f>F10+F57+F62+F75+F88+F95+F138+F160+F170+F176+F208+F220+F257+F263+F271+F51</f>
        <v>2450144.7399999998</v>
      </c>
      <c r="G9" s="44">
        <f>G10+G57+G62+G75+G88+G95+G138+G160+G170+G176+G208+G220+G257+G263+G271+G51</f>
        <v>2450144.7399999998</v>
      </c>
    </row>
    <row r="10" spans="1:7" ht="89.25" x14ac:dyDescent="0.25">
      <c r="A10" s="45" t="s">
        <v>50</v>
      </c>
      <c r="B10" s="46" t="s">
        <v>51</v>
      </c>
      <c r="C10" s="47">
        <f t="shared" ref="C10:G11" si="0">SUM(C12+C42)</f>
        <v>110321.15000000001</v>
      </c>
      <c r="D10" s="47">
        <f t="shared" si="0"/>
        <v>84339.31</v>
      </c>
      <c r="E10" s="47">
        <f t="shared" si="0"/>
        <v>105797</v>
      </c>
      <c r="F10" s="47">
        <f t="shared" si="0"/>
        <v>106097</v>
      </c>
      <c r="G10" s="47">
        <f t="shared" si="0"/>
        <v>106097</v>
      </c>
    </row>
    <row r="11" spans="1:7" ht="39" x14ac:dyDescent="0.25">
      <c r="A11" s="42" t="s">
        <v>138</v>
      </c>
      <c r="B11" s="43" t="s">
        <v>139</v>
      </c>
      <c r="C11" s="47">
        <f>SUM(C13+C43)</f>
        <v>110321.15000000001</v>
      </c>
      <c r="D11" s="47">
        <f t="shared" si="0"/>
        <v>84339.31</v>
      </c>
      <c r="E11" s="47">
        <f t="shared" si="0"/>
        <v>105797</v>
      </c>
      <c r="F11" s="47">
        <f t="shared" si="0"/>
        <v>106097</v>
      </c>
      <c r="G11" s="47">
        <f t="shared" si="0"/>
        <v>106097</v>
      </c>
    </row>
    <row r="12" spans="1:7" ht="25.5" x14ac:dyDescent="0.25">
      <c r="A12" s="48" t="s">
        <v>52</v>
      </c>
      <c r="B12" s="49" t="s">
        <v>53</v>
      </c>
      <c r="C12" s="50">
        <f t="shared" ref="C12:D12" si="1">SUM(C13)</f>
        <v>97559.760000000009</v>
      </c>
      <c r="D12" s="50">
        <f t="shared" si="1"/>
        <v>71577.91</v>
      </c>
      <c r="E12" s="50">
        <f>SUM(E13)</f>
        <v>92640</v>
      </c>
      <c r="F12" s="50">
        <f>SUM(F13)</f>
        <v>92940</v>
      </c>
      <c r="G12" s="50">
        <f>SUM(G13)</f>
        <v>92940</v>
      </c>
    </row>
    <row r="13" spans="1:7" x14ac:dyDescent="0.25">
      <c r="A13" s="36">
        <v>3</v>
      </c>
      <c r="B13" s="41" t="s">
        <v>20</v>
      </c>
      <c r="C13" s="51">
        <f>SUM(C14+C39)</f>
        <v>97559.760000000009</v>
      </c>
      <c r="D13" s="51">
        <f t="shared" ref="D13:G13" si="2">SUM(D14+D39)</f>
        <v>71577.91</v>
      </c>
      <c r="E13" s="51">
        <f t="shared" si="2"/>
        <v>92640</v>
      </c>
      <c r="F13" s="51">
        <f t="shared" si="2"/>
        <v>92940</v>
      </c>
      <c r="G13" s="51">
        <f t="shared" si="2"/>
        <v>92940</v>
      </c>
    </row>
    <row r="14" spans="1:7" x14ac:dyDescent="0.25">
      <c r="A14" s="36">
        <v>32</v>
      </c>
      <c r="B14" s="41" t="s">
        <v>32</v>
      </c>
      <c r="C14" s="51">
        <f>SUM(C15+C19+C24+C33)</f>
        <v>96683.790000000008</v>
      </c>
      <c r="D14" s="51">
        <f>SUM(D15+D19+D24+D33)</f>
        <v>70212</v>
      </c>
      <c r="E14" s="51">
        <f>SUM(E15+E19+E24+E33)</f>
        <v>91274.09</v>
      </c>
      <c r="F14" s="51">
        <f t="shared" ref="F14:G14" si="3">SUM(F15+F19+F24+F33)</f>
        <v>91574.09</v>
      </c>
      <c r="G14" s="51">
        <f t="shared" si="3"/>
        <v>91574.09</v>
      </c>
    </row>
    <row r="15" spans="1:7" ht="26.25" x14ac:dyDescent="0.25">
      <c r="A15" s="36">
        <v>321</v>
      </c>
      <c r="B15" s="41" t="s">
        <v>54</v>
      </c>
      <c r="C15" s="51">
        <f t="shared" ref="C15" si="4">SUM(C16:C18)</f>
        <v>2654.46</v>
      </c>
      <c r="D15" s="51">
        <f>SUM(D16:D18)</f>
        <v>2000</v>
      </c>
      <c r="E15" s="51">
        <f>SUM(E16:E18)</f>
        <v>2000</v>
      </c>
      <c r="F15" s="51">
        <f>SUM(F16:F18)</f>
        <v>2000</v>
      </c>
      <c r="G15" s="51">
        <f>SUM(G16:G18)</f>
        <v>2000</v>
      </c>
    </row>
    <row r="16" spans="1:7" x14ac:dyDescent="0.25">
      <c r="A16" s="54">
        <v>3211</v>
      </c>
      <c r="B16" s="37" t="s">
        <v>55</v>
      </c>
      <c r="C16" s="52">
        <v>1327.23</v>
      </c>
      <c r="D16" s="80">
        <v>1000</v>
      </c>
      <c r="E16" s="52">
        <v>1000</v>
      </c>
      <c r="F16" s="52">
        <v>1000</v>
      </c>
      <c r="G16" s="52">
        <v>1000</v>
      </c>
    </row>
    <row r="17" spans="1:7" ht="26.25" x14ac:dyDescent="0.25">
      <c r="A17" s="54">
        <v>3213</v>
      </c>
      <c r="B17" s="37" t="s">
        <v>56</v>
      </c>
      <c r="C17" s="52">
        <v>1327.23</v>
      </c>
      <c r="D17" s="80">
        <v>1000</v>
      </c>
      <c r="E17" s="52">
        <v>1000</v>
      </c>
      <c r="F17" s="52">
        <v>1000</v>
      </c>
      <c r="G17" s="52">
        <v>1000</v>
      </c>
    </row>
    <row r="18" spans="1:7" ht="26.25" x14ac:dyDescent="0.25">
      <c r="A18" s="54">
        <v>3214</v>
      </c>
      <c r="B18" s="37" t="s">
        <v>57</v>
      </c>
      <c r="C18" s="52">
        <v>0</v>
      </c>
      <c r="D18" s="80">
        <v>0</v>
      </c>
      <c r="E18" s="52">
        <v>0</v>
      </c>
      <c r="F18" s="52">
        <v>0</v>
      </c>
      <c r="G18" s="52">
        <v>0</v>
      </c>
    </row>
    <row r="19" spans="1:7" ht="26.25" x14ac:dyDescent="0.25">
      <c r="A19" s="36">
        <v>322</v>
      </c>
      <c r="B19" s="41" t="s">
        <v>58</v>
      </c>
      <c r="C19" s="51">
        <f>SUM(C20:C23)</f>
        <v>68737.600000000006</v>
      </c>
      <c r="D19" s="51">
        <f>SUM(D20:D23)</f>
        <v>46100</v>
      </c>
      <c r="E19" s="51">
        <f>SUM(E20:E23)</f>
        <v>63050</v>
      </c>
      <c r="F19" s="51">
        <f t="shared" ref="F19:G19" si="5">SUM(F20:F23)</f>
        <v>63050</v>
      </c>
      <c r="G19" s="51">
        <f t="shared" si="5"/>
        <v>63050</v>
      </c>
    </row>
    <row r="20" spans="1:7" ht="39" x14ac:dyDescent="0.25">
      <c r="A20" s="54">
        <v>3221</v>
      </c>
      <c r="B20" s="37" t="s">
        <v>59</v>
      </c>
      <c r="C20" s="52">
        <v>14608.15</v>
      </c>
      <c r="D20" s="80">
        <v>10000</v>
      </c>
      <c r="E20" s="52">
        <v>13000</v>
      </c>
      <c r="F20" s="52">
        <v>13000</v>
      </c>
      <c r="G20" s="52">
        <v>13000</v>
      </c>
    </row>
    <row r="21" spans="1:7" x14ac:dyDescent="0.25">
      <c r="A21" s="54">
        <v>3223</v>
      </c>
      <c r="B21" s="37" t="s">
        <v>60</v>
      </c>
      <c r="C21" s="52">
        <v>51187.98</v>
      </c>
      <c r="D21" s="80">
        <v>35000</v>
      </c>
      <c r="E21" s="52">
        <v>49000</v>
      </c>
      <c r="F21" s="52">
        <v>49000</v>
      </c>
      <c r="G21" s="52">
        <v>49000</v>
      </c>
    </row>
    <row r="22" spans="1:7" ht="26.25" x14ac:dyDescent="0.25">
      <c r="A22" s="54">
        <v>3225</v>
      </c>
      <c r="B22" s="37" t="s">
        <v>61</v>
      </c>
      <c r="C22" s="52">
        <v>1878.26</v>
      </c>
      <c r="D22" s="80">
        <v>600</v>
      </c>
      <c r="E22" s="52">
        <v>550</v>
      </c>
      <c r="F22" s="52">
        <v>550</v>
      </c>
      <c r="G22" s="52">
        <v>550</v>
      </c>
    </row>
    <row r="23" spans="1:7" ht="39" x14ac:dyDescent="0.25">
      <c r="A23" s="54">
        <v>3227</v>
      </c>
      <c r="B23" s="37" t="s">
        <v>62</v>
      </c>
      <c r="C23" s="52">
        <v>1063.21</v>
      </c>
      <c r="D23" s="80">
        <v>500</v>
      </c>
      <c r="E23" s="52">
        <v>500</v>
      </c>
      <c r="F23" s="52">
        <v>500</v>
      </c>
      <c r="G23" s="52">
        <v>500</v>
      </c>
    </row>
    <row r="24" spans="1:7" x14ac:dyDescent="0.25">
      <c r="A24" s="36">
        <v>323</v>
      </c>
      <c r="B24" s="41" t="s">
        <v>63</v>
      </c>
      <c r="C24" s="51">
        <f>SUM(C25:C32)</f>
        <v>23009.53</v>
      </c>
      <c r="D24" s="51">
        <f t="shared" ref="D24" si="6">SUM(D25:D32)</f>
        <v>20300</v>
      </c>
      <c r="E24" s="51">
        <f>SUM(E25:E32)</f>
        <v>24562.09</v>
      </c>
      <c r="F24" s="51">
        <f>SUM(F25:F32)</f>
        <v>24562.09</v>
      </c>
      <c r="G24" s="51">
        <f>SUM(G25:G32)</f>
        <v>24562.09</v>
      </c>
    </row>
    <row r="25" spans="1:7" ht="26.25" x14ac:dyDescent="0.25">
      <c r="A25" s="54">
        <v>3231</v>
      </c>
      <c r="B25" s="37" t="s">
        <v>64</v>
      </c>
      <c r="C25" s="52">
        <v>1938.13</v>
      </c>
      <c r="D25" s="80">
        <v>1500</v>
      </c>
      <c r="E25" s="52">
        <v>1500</v>
      </c>
      <c r="F25" s="52">
        <v>1500</v>
      </c>
      <c r="G25" s="52">
        <v>1500</v>
      </c>
    </row>
    <row r="26" spans="1:7" ht="26.25" x14ac:dyDescent="0.25">
      <c r="A26" s="54">
        <v>3233</v>
      </c>
      <c r="B26" s="37" t="s">
        <v>65</v>
      </c>
      <c r="C26" s="52">
        <v>116.8</v>
      </c>
      <c r="D26" s="80">
        <v>300</v>
      </c>
      <c r="E26" s="52">
        <v>300</v>
      </c>
      <c r="F26" s="52">
        <v>300</v>
      </c>
      <c r="G26" s="52">
        <v>300</v>
      </c>
    </row>
    <row r="27" spans="1:7" x14ac:dyDescent="0.25">
      <c r="A27" s="54">
        <v>3234</v>
      </c>
      <c r="B27" s="37" t="s">
        <v>66</v>
      </c>
      <c r="C27" s="52">
        <v>7299.75</v>
      </c>
      <c r="D27" s="80">
        <v>7000</v>
      </c>
      <c r="E27" s="52">
        <v>8500</v>
      </c>
      <c r="F27" s="52">
        <v>8500</v>
      </c>
      <c r="G27" s="52">
        <v>8500</v>
      </c>
    </row>
    <row r="28" spans="1:7" ht="26.25" x14ac:dyDescent="0.25">
      <c r="A28" s="54">
        <v>3235</v>
      </c>
      <c r="B28" s="37" t="s">
        <v>67</v>
      </c>
      <c r="C28" s="52">
        <v>2787.14</v>
      </c>
      <c r="D28" s="80">
        <v>2000</v>
      </c>
      <c r="E28" s="52">
        <v>2000</v>
      </c>
      <c r="F28" s="52">
        <v>2000</v>
      </c>
      <c r="G28" s="52">
        <v>2000</v>
      </c>
    </row>
    <row r="29" spans="1:7" ht="26.25" x14ac:dyDescent="0.25">
      <c r="A29" s="54">
        <v>3236</v>
      </c>
      <c r="B29" s="37" t="s">
        <v>68</v>
      </c>
      <c r="C29" s="52">
        <v>3012.81</v>
      </c>
      <c r="D29" s="80">
        <v>2500</v>
      </c>
      <c r="E29" s="52">
        <v>5562.09</v>
      </c>
      <c r="F29" s="52">
        <v>5562.09</v>
      </c>
      <c r="G29" s="52">
        <v>5562.09</v>
      </c>
    </row>
    <row r="30" spans="1:7" ht="26.25" x14ac:dyDescent="0.25">
      <c r="A30" s="54">
        <v>3237</v>
      </c>
      <c r="B30" s="37" t="s">
        <v>69</v>
      </c>
      <c r="C30" s="52">
        <v>724.67</v>
      </c>
      <c r="D30" s="80">
        <v>100</v>
      </c>
      <c r="E30" s="52">
        <v>100</v>
      </c>
      <c r="F30" s="52">
        <v>100</v>
      </c>
      <c r="G30" s="52">
        <v>100</v>
      </c>
    </row>
    <row r="31" spans="1:7" x14ac:dyDescent="0.25">
      <c r="A31" s="54">
        <v>3238</v>
      </c>
      <c r="B31" s="37" t="s">
        <v>70</v>
      </c>
      <c r="C31" s="52">
        <v>7097.05</v>
      </c>
      <c r="D31" s="80">
        <v>6400</v>
      </c>
      <c r="E31" s="52">
        <v>6400</v>
      </c>
      <c r="F31" s="52">
        <v>6400</v>
      </c>
      <c r="G31" s="52">
        <v>6400</v>
      </c>
    </row>
    <row r="32" spans="1:7" x14ac:dyDescent="0.25">
      <c r="A32" s="54">
        <v>3239</v>
      </c>
      <c r="B32" s="37" t="s">
        <v>71</v>
      </c>
      <c r="C32" s="52">
        <v>33.18</v>
      </c>
      <c r="D32" s="80">
        <v>500</v>
      </c>
      <c r="E32" s="52">
        <v>200</v>
      </c>
      <c r="F32" s="52">
        <v>200</v>
      </c>
      <c r="G32" s="52">
        <v>200</v>
      </c>
    </row>
    <row r="33" spans="1:7" ht="26.25" x14ac:dyDescent="0.25">
      <c r="A33" s="36">
        <v>329</v>
      </c>
      <c r="B33" s="41" t="s">
        <v>72</v>
      </c>
      <c r="C33" s="51">
        <f>SUM(C34:C38)</f>
        <v>2282.1999999999998</v>
      </c>
      <c r="D33" s="51">
        <f t="shared" ref="D33" si="7">SUM(D34:D38)</f>
        <v>1812</v>
      </c>
      <c r="E33" s="51">
        <f>SUM(E34:E38)</f>
        <v>1662</v>
      </c>
      <c r="F33" s="51">
        <f>SUM(F34:F38)</f>
        <v>1962</v>
      </c>
      <c r="G33" s="51">
        <f>SUM(G34:G38)</f>
        <v>1962</v>
      </c>
    </row>
    <row r="34" spans="1:7" x14ac:dyDescent="0.25">
      <c r="A34" s="54">
        <v>3292</v>
      </c>
      <c r="B34" s="37" t="s">
        <v>73</v>
      </c>
      <c r="C34" s="52">
        <v>1161.1099999999999</v>
      </c>
      <c r="D34" s="80">
        <v>1162</v>
      </c>
      <c r="E34" s="52">
        <v>1162</v>
      </c>
      <c r="F34" s="52">
        <v>1162</v>
      </c>
      <c r="G34" s="52">
        <v>1162</v>
      </c>
    </row>
    <row r="35" spans="1:7" x14ac:dyDescent="0.25">
      <c r="A35" s="54">
        <v>3293</v>
      </c>
      <c r="B35" s="37" t="s">
        <v>74</v>
      </c>
      <c r="C35" s="52">
        <v>988.37</v>
      </c>
      <c r="D35" s="80">
        <v>500</v>
      </c>
      <c r="E35" s="52">
        <v>200</v>
      </c>
      <c r="F35" s="52">
        <v>500</v>
      </c>
      <c r="G35" s="52">
        <v>500</v>
      </c>
    </row>
    <row r="36" spans="1:7" x14ac:dyDescent="0.25">
      <c r="A36" s="54">
        <v>3294</v>
      </c>
      <c r="B36" s="37" t="s">
        <v>75</v>
      </c>
      <c r="C36" s="52">
        <v>132.72</v>
      </c>
      <c r="D36" s="80">
        <v>100</v>
      </c>
      <c r="E36" s="52">
        <v>200</v>
      </c>
      <c r="F36" s="52">
        <v>200</v>
      </c>
      <c r="G36" s="52">
        <v>200</v>
      </c>
    </row>
    <row r="37" spans="1:7" ht="26.25" x14ac:dyDescent="0.25">
      <c r="A37" s="54">
        <v>3295</v>
      </c>
      <c r="B37" s="37" t="s">
        <v>76</v>
      </c>
      <c r="C37" s="52">
        <v>0</v>
      </c>
      <c r="D37" s="80">
        <v>50</v>
      </c>
      <c r="E37" s="52">
        <v>50</v>
      </c>
      <c r="F37" s="52">
        <v>50</v>
      </c>
      <c r="G37" s="52">
        <v>50</v>
      </c>
    </row>
    <row r="38" spans="1:7" ht="26.25" x14ac:dyDescent="0.25">
      <c r="A38" s="54">
        <v>3299</v>
      </c>
      <c r="B38" s="37" t="s">
        <v>72</v>
      </c>
      <c r="C38" s="52">
        <v>0</v>
      </c>
      <c r="D38" s="80">
        <v>0</v>
      </c>
      <c r="E38" s="52">
        <v>50</v>
      </c>
      <c r="F38" s="52">
        <v>50</v>
      </c>
      <c r="G38" s="52">
        <v>50</v>
      </c>
    </row>
    <row r="39" spans="1:7" x14ac:dyDescent="0.25">
      <c r="A39" s="36">
        <v>34</v>
      </c>
      <c r="B39" s="41" t="s">
        <v>77</v>
      </c>
      <c r="C39" s="51">
        <f t="shared" ref="C39:G40" si="8">SUM(C40)</f>
        <v>875.97</v>
      </c>
      <c r="D39" s="51">
        <f t="shared" si="8"/>
        <v>1365.91</v>
      </c>
      <c r="E39" s="51">
        <f t="shared" si="8"/>
        <v>1365.91</v>
      </c>
      <c r="F39" s="51">
        <f t="shared" si="8"/>
        <v>1365.91</v>
      </c>
      <c r="G39" s="51">
        <f t="shared" si="8"/>
        <v>1365.91</v>
      </c>
    </row>
    <row r="40" spans="1:7" ht="26.25" x14ac:dyDescent="0.25">
      <c r="A40" s="36">
        <v>343</v>
      </c>
      <c r="B40" s="41" t="s">
        <v>78</v>
      </c>
      <c r="C40" s="51">
        <f t="shared" si="8"/>
        <v>875.97</v>
      </c>
      <c r="D40" s="51">
        <f t="shared" si="8"/>
        <v>1365.91</v>
      </c>
      <c r="E40" s="51">
        <f t="shared" si="8"/>
        <v>1365.91</v>
      </c>
      <c r="F40" s="51">
        <f t="shared" si="8"/>
        <v>1365.91</v>
      </c>
      <c r="G40" s="51">
        <f t="shared" si="8"/>
        <v>1365.91</v>
      </c>
    </row>
    <row r="41" spans="1:7" ht="39" x14ac:dyDescent="0.25">
      <c r="A41" s="54">
        <v>3431</v>
      </c>
      <c r="B41" s="37" t="s">
        <v>79</v>
      </c>
      <c r="C41" s="52">
        <v>875.97</v>
      </c>
      <c r="D41" s="80">
        <v>1365.91</v>
      </c>
      <c r="E41" s="52">
        <v>1365.91</v>
      </c>
      <c r="F41" s="52">
        <v>1365.91</v>
      </c>
      <c r="G41" s="52">
        <v>1365.91</v>
      </c>
    </row>
    <row r="42" spans="1:7" ht="51" x14ac:dyDescent="0.25">
      <c r="A42" s="48" t="s">
        <v>82</v>
      </c>
      <c r="B42" s="49" t="s">
        <v>83</v>
      </c>
      <c r="C42" s="50">
        <f t="shared" ref="C42" si="9">SUM(C43)</f>
        <v>12761.39</v>
      </c>
      <c r="D42" s="50">
        <f>SUM(D43)</f>
        <v>12761.4</v>
      </c>
      <c r="E42" s="50">
        <f>SUM(E43)</f>
        <v>13157</v>
      </c>
      <c r="F42" s="50">
        <f>SUM(F43)</f>
        <v>13157</v>
      </c>
      <c r="G42" s="50">
        <f>SUM(G43)</f>
        <v>13157</v>
      </c>
    </row>
    <row r="43" spans="1:7" x14ac:dyDescent="0.25">
      <c r="A43" s="36">
        <v>3</v>
      </c>
      <c r="B43" s="41" t="s">
        <v>20</v>
      </c>
      <c r="C43" s="51">
        <f>C44</f>
        <v>12761.39</v>
      </c>
      <c r="D43" s="51">
        <f>D44</f>
        <v>12761.4</v>
      </c>
      <c r="E43" s="51">
        <f>E44</f>
        <v>13157</v>
      </c>
      <c r="F43" s="51">
        <f t="shared" ref="F43:G43" si="10">F44</f>
        <v>13157</v>
      </c>
      <c r="G43" s="51">
        <f t="shared" si="10"/>
        <v>13157</v>
      </c>
    </row>
    <row r="44" spans="1:7" x14ac:dyDescent="0.25">
      <c r="A44" s="36">
        <v>32</v>
      </c>
      <c r="B44" s="41" t="s">
        <v>32</v>
      </c>
      <c r="C44" s="51">
        <f t="shared" ref="C44" si="11">C45+C47</f>
        <v>12761.39</v>
      </c>
      <c r="D44" s="51">
        <f>D45+D47</f>
        <v>12761.4</v>
      </c>
      <c r="E44" s="51">
        <f>E45+E47</f>
        <v>13157</v>
      </c>
      <c r="F44" s="51">
        <f>F45+F47</f>
        <v>13157</v>
      </c>
      <c r="G44" s="51">
        <f>G45+G47</f>
        <v>13157</v>
      </c>
    </row>
    <row r="45" spans="1:7" ht="26.25" x14ac:dyDescent="0.25">
      <c r="A45" s="36">
        <v>322</v>
      </c>
      <c r="B45" s="41" t="s">
        <v>58</v>
      </c>
      <c r="C45" s="51">
        <f t="shared" ref="C45:G45" si="12">SUM(C46)</f>
        <v>6125.25</v>
      </c>
      <c r="D45" s="51">
        <f t="shared" si="12"/>
        <v>4126.2700000000004</v>
      </c>
      <c r="E45" s="51">
        <f t="shared" si="12"/>
        <v>4521.87</v>
      </c>
      <c r="F45" s="51">
        <f t="shared" si="12"/>
        <v>4521.87</v>
      </c>
      <c r="G45" s="51">
        <f t="shared" si="12"/>
        <v>4521.87</v>
      </c>
    </row>
    <row r="46" spans="1:7" ht="39" x14ac:dyDescent="0.25">
      <c r="A46" s="54">
        <v>3224</v>
      </c>
      <c r="B46" s="37" t="s">
        <v>84</v>
      </c>
      <c r="C46" s="52">
        <v>6125.25</v>
      </c>
      <c r="D46" s="53">
        <v>4126.2700000000004</v>
      </c>
      <c r="E46" s="52">
        <v>4521.87</v>
      </c>
      <c r="F46" s="52">
        <v>4521.87</v>
      </c>
      <c r="G46" s="52">
        <v>4521.87</v>
      </c>
    </row>
    <row r="47" spans="1:7" x14ac:dyDescent="0.25">
      <c r="A47" s="36">
        <v>323</v>
      </c>
      <c r="B47" s="41" t="s">
        <v>63</v>
      </c>
      <c r="C47" s="51">
        <f t="shared" ref="C47:D47" si="13">SUM(C48:C49)</f>
        <v>6636.14</v>
      </c>
      <c r="D47" s="51">
        <f t="shared" si="13"/>
        <v>8635.1299999999992</v>
      </c>
      <c r="E47" s="51">
        <f>SUM(E48:E49)</f>
        <v>8635.1299999999992</v>
      </c>
      <c r="F47" s="51">
        <f>SUM(F48:F49)</f>
        <v>8635.1299999999992</v>
      </c>
      <c r="G47" s="51">
        <f>SUM(G48:G49)</f>
        <v>8635.1299999999992</v>
      </c>
    </row>
    <row r="48" spans="1:7" ht="39" x14ac:dyDescent="0.25">
      <c r="A48" s="54">
        <v>3232</v>
      </c>
      <c r="B48" s="37" t="s">
        <v>85</v>
      </c>
      <c r="C48" s="52">
        <v>6636.14</v>
      </c>
      <c r="D48" s="53">
        <v>8635.1299999999992</v>
      </c>
      <c r="E48" s="52">
        <v>8635.1299999999992</v>
      </c>
      <c r="F48" s="52">
        <v>8635.1299999999992</v>
      </c>
      <c r="G48" s="52">
        <v>8635.1299999999992</v>
      </c>
    </row>
    <row r="49" spans="1:7" ht="26.25" x14ac:dyDescent="0.25">
      <c r="A49" s="54">
        <v>3237</v>
      </c>
      <c r="B49" s="37" t="s">
        <v>69</v>
      </c>
      <c r="C49" s="52">
        <v>0</v>
      </c>
      <c r="D49" s="53">
        <v>0</v>
      </c>
      <c r="E49" s="52">
        <v>0</v>
      </c>
      <c r="F49" s="52">
        <v>0</v>
      </c>
      <c r="G49" s="52">
        <v>0</v>
      </c>
    </row>
    <row r="50" spans="1:7" ht="38.25" x14ac:dyDescent="0.25">
      <c r="A50" s="45" t="s">
        <v>50</v>
      </c>
      <c r="B50" s="46" t="s">
        <v>86</v>
      </c>
      <c r="C50" s="47">
        <f t="shared" ref="C50:D50" si="14">C51+C57+C62</f>
        <v>3665.22</v>
      </c>
      <c r="D50" s="47">
        <f t="shared" si="14"/>
        <v>61175.74</v>
      </c>
      <c r="E50" s="47">
        <f>E51+E57+E62</f>
        <v>67531</v>
      </c>
      <c r="F50" s="47">
        <f>F51+F57+F62+F75</f>
        <v>61175.74</v>
      </c>
      <c r="G50" s="47">
        <f>G51+G57+G62+G75</f>
        <v>61175.74</v>
      </c>
    </row>
    <row r="51" spans="1:7" ht="38.25" x14ac:dyDescent="0.25">
      <c r="A51" s="48" t="s">
        <v>87</v>
      </c>
      <c r="B51" s="49" t="s">
        <v>88</v>
      </c>
      <c r="C51" s="50">
        <f t="shared" ref="C51:G53" si="15">SUM(C52)</f>
        <v>3134.33</v>
      </c>
      <c r="D51" s="50">
        <f t="shared" si="15"/>
        <v>3480.65</v>
      </c>
      <c r="E51" s="50">
        <f t="shared" si="15"/>
        <v>3480.65</v>
      </c>
      <c r="F51" s="50">
        <f t="shared" si="15"/>
        <v>3480.65</v>
      </c>
      <c r="G51" s="50">
        <f t="shared" si="15"/>
        <v>3480.65</v>
      </c>
    </row>
    <row r="52" spans="1:7" x14ac:dyDescent="0.25">
      <c r="A52" s="36">
        <v>3</v>
      </c>
      <c r="B52" s="41" t="s">
        <v>20</v>
      </c>
      <c r="C52" s="51">
        <f t="shared" si="15"/>
        <v>3134.33</v>
      </c>
      <c r="D52" s="51">
        <f t="shared" si="15"/>
        <v>3480.65</v>
      </c>
      <c r="E52" s="51">
        <f t="shared" si="15"/>
        <v>3480.65</v>
      </c>
      <c r="F52" s="51">
        <f t="shared" si="15"/>
        <v>3480.65</v>
      </c>
      <c r="G52" s="51">
        <f t="shared" si="15"/>
        <v>3480.65</v>
      </c>
    </row>
    <row r="53" spans="1:7" x14ac:dyDescent="0.25">
      <c r="A53" s="36">
        <v>32</v>
      </c>
      <c r="B53" s="41" t="s">
        <v>32</v>
      </c>
      <c r="C53" s="51">
        <f t="shared" si="15"/>
        <v>3134.33</v>
      </c>
      <c r="D53" s="51">
        <f t="shared" si="15"/>
        <v>3480.65</v>
      </c>
      <c r="E53" s="51">
        <f>SUM(E54)</f>
        <v>3480.65</v>
      </c>
      <c r="F53" s="51">
        <f>SUM(F54)</f>
        <v>3480.65</v>
      </c>
      <c r="G53" s="51">
        <f>SUM(G54)</f>
        <v>3480.65</v>
      </c>
    </row>
    <row r="54" spans="1:7" ht="26.25" x14ac:dyDescent="0.25">
      <c r="A54" s="36">
        <v>329</v>
      </c>
      <c r="B54" s="41" t="s">
        <v>72</v>
      </c>
      <c r="C54" s="51">
        <f t="shared" ref="C54" si="16">SUM(C55+C56)</f>
        <v>3134.33</v>
      </c>
      <c r="D54" s="51">
        <v>3480.65</v>
      </c>
      <c r="E54" s="51">
        <f>SUM(E55+E56)</f>
        <v>3480.65</v>
      </c>
      <c r="F54" s="51">
        <f>SUM(F55+F56)</f>
        <v>3480.65</v>
      </c>
      <c r="G54" s="51">
        <f>SUM(G55+G56)</f>
        <v>3480.65</v>
      </c>
    </row>
    <row r="55" spans="1:7" ht="51.75" x14ac:dyDescent="0.25">
      <c r="A55" s="54">
        <v>3291</v>
      </c>
      <c r="B55" s="37" t="s">
        <v>89</v>
      </c>
      <c r="C55" s="52">
        <v>774.2</v>
      </c>
      <c r="D55" s="52">
        <v>1200</v>
      </c>
      <c r="E55" s="52">
        <v>1200</v>
      </c>
      <c r="F55" s="52">
        <v>1200</v>
      </c>
      <c r="G55" s="52">
        <v>1200</v>
      </c>
    </row>
    <row r="56" spans="1:7" ht="26.25" x14ac:dyDescent="0.25">
      <c r="A56" s="54">
        <v>3299</v>
      </c>
      <c r="B56" s="37" t="s">
        <v>72</v>
      </c>
      <c r="C56" s="52">
        <v>2360.13</v>
      </c>
      <c r="D56" s="53">
        <v>2280.65</v>
      </c>
      <c r="E56" s="52">
        <v>2280.65</v>
      </c>
      <c r="F56" s="52">
        <v>2280.65</v>
      </c>
      <c r="G56" s="52">
        <v>2280.65</v>
      </c>
    </row>
    <row r="57" spans="1:7" ht="38.25" x14ac:dyDescent="0.25">
      <c r="A57" s="48" t="s">
        <v>90</v>
      </c>
      <c r="B57" s="49" t="s">
        <v>91</v>
      </c>
      <c r="C57" s="50">
        <f t="shared" ref="C57:G60" si="17">SUM(C58)</f>
        <v>530.89</v>
      </c>
      <c r="D57" s="50">
        <f t="shared" si="17"/>
        <v>519.35</v>
      </c>
      <c r="E57" s="50">
        <f t="shared" si="17"/>
        <v>519.35</v>
      </c>
      <c r="F57" s="50">
        <f t="shared" si="17"/>
        <v>519.35</v>
      </c>
      <c r="G57" s="50">
        <f t="shared" si="17"/>
        <v>519.35</v>
      </c>
    </row>
    <row r="58" spans="1:7" x14ac:dyDescent="0.25">
      <c r="A58" s="36">
        <v>3</v>
      </c>
      <c r="B58" s="41" t="s">
        <v>20</v>
      </c>
      <c r="C58" s="51">
        <f t="shared" si="17"/>
        <v>530.89</v>
      </c>
      <c r="D58" s="51">
        <f t="shared" si="17"/>
        <v>519.35</v>
      </c>
      <c r="E58" s="51">
        <f t="shared" si="17"/>
        <v>519.35</v>
      </c>
      <c r="F58" s="51">
        <f t="shared" si="17"/>
        <v>519.35</v>
      </c>
      <c r="G58" s="51">
        <f t="shared" si="17"/>
        <v>519.35</v>
      </c>
    </row>
    <row r="59" spans="1:7" x14ac:dyDescent="0.25">
      <c r="A59" s="36">
        <v>32</v>
      </c>
      <c r="B59" s="41" t="s">
        <v>32</v>
      </c>
      <c r="C59" s="51">
        <f t="shared" si="17"/>
        <v>530.89</v>
      </c>
      <c r="D59" s="51">
        <f t="shared" si="17"/>
        <v>519.35</v>
      </c>
      <c r="E59" s="51">
        <f t="shared" si="17"/>
        <v>519.35</v>
      </c>
      <c r="F59" s="51">
        <f t="shared" si="17"/>
        <v>519.35</v>
      </c>
      <c r="G59" s="51">
        <f t="shared" si="17"/>
        <v>519.35</v>
      </c>
    </row>
    <row r="60" spans="1:7" x14ac:dyDescent="0.25">
      <c r="A60" s="36">
        <v>323</v>
      </c>
      <c r="B60" s="41" t="s">
        <v>63</v>
      </c>
      <c r="C60" s="51">
        <f t="shared" si="17"/>
        <v>530.89</v>
      </c>
      <c r="D60" s="51">
        <f t="shared" si="17"/>
        <v>519.35</v>
      </c>
      <c r="E60" s="51">
        <f t="shared" si="17"/>
        <v>519.35</v>
      </c>
      <c r="F60" s="51">
        <f t="shared" si="17"/>
        <v>519.35</v>
      </c>
      <c r="G60" s="51">
        <f t="shared" si="17"/>
        <v>519.35</v>
      </c>
    </row>
    <row r="61" spans="1:7" ht="26.25" x14ac:dyDescent="0.25">
      <c r="A61" s="54">
        <v>3237</v>
      </c>
      <c r="B61" s="37" t="s">
        <v>69</v>
      </c>
      <c r="C61" s="52">
        <v>530.89</v>
      </c>
      <c r="D61" s="53">
        <v>519.35</v>
      </c>
      <c r="E61" s="52">
        <v>519.35</v>
      </c>
      <c r="F61" s="52">
        <v>519.35</v>
      </c>
      <c r="G61" s="52">
        <v>519.35</v>
      </c>
    </row>
    <row r="62" spans="1:7" ht="38.25" x14ac:dyDescent="0.25">
      <c r="A62" s="48" t="s">
        <v>152</v>
      </c>
      <c r="B62" s="49" t="s">
        <v>153</v>
      </c>
      <c r="C62" s="50">
        <f>SUM(C63)</f>
        <v>0</v>
      </c>
      <c r="D62" s="50">
        <f t="shared" ref="D62" si="18">SUM(D63)</f>
        <v>57175.74</v>
      </c>
      <c r="E62" s="50">
        <f>SUM(E63)</f>
        <v>63531</v>
      </c>
      <c r="F62" s="50">
        <f>SUM(F63)</f>
        <v>0</v>
      </c>
      <c r="G62" s="50">
        <f>SUM(G63)</f>
        <v>0</v>
      </c>
    </row>
    <row r="63" spans="1:7" x14ac:dyDescent="0.25">
      <c r="A63" s="36">
        <v>3</v>
      </c>
      <c r="B63" s="41" t="s">
        <v>20</v>
      </c>
      <c r="C63" s="52">
        <v>0</v>
      </c>
      <c r="D63" s="51">
        <f t="shared" ref="D63" si="19">SUM(D64+D71)</f>
        <v>57175.74</v>
      </c>
      <c r="E63" s="51">
        <f>SUM(E64+E71)</f>
        <v>63531</v>
      </c>
      <c r="F63" s="51">
        <v>0</v>
      </c>
      <c r="G63" s="51">
        <v>0</v>
      </c>
    </row>
    <row r="64" spans="1:7" ht="26.25" x14ac:dyDescent="0.25">
      <c r="A64" s="36">
        <v>31</v>
      </c>
      <c r="B64" s="41" t="s">
        <v>21</v>
      </c>
      <c r="C64" s="51">
        <f t="shared" ref="C64:D64" si="20">SUM(C65+C67+C69)</f>
        <v>16859.79</v>
      </c>
      <c r="D64" s="51">
        <f t="shared" si="20"/>
        <v>53400</v>
      </c>
      <c r="E64" s="51">
        <f>SUM(E65+E67+E69)</f>
        <v>59755.26</v>
      </c>
      <c r="F64" s="51">
        <v>0</v>
      </c>
      <c r="G64" s="51">
        <v>0</v>
      </c>
    </row>
    <row r="65" spans="1:7" x14ac:dyDescent="0.25">
      <c r="A65" s="36">
        <v>311</v>
      </c>
      <c r="B65" s="41" t="s">
        <v>92</v>
      </c>
      <c r="C65" s="51">
        <f t="shared" ref="C65:D65" si="21">SUM(C66)</f>
        <v>12448.99</v>
      </c>
      <c r="D65" s="51">
        <f t="shared" si="21"/>
        <v>45000</v>
      </c>
      <c r="E65" s="51">
        <f>SUM(E66)</f>
        <v>51355.26</v>
      </c>
      <c r="F65" s="51">
        <v>0</v>
      </c>
      <c r="G65" s="51">
        <v>0</v>
      </c>
    </row>
    <row r="66" spans="1:7" x14ac:dyDescent="0.25">
      <c r="A66" s="54">
        <v>3111</v>
      </c>
      <c r="B66" s="37" t="s">
        <v>93</v>
      </c>
      <c r="C66" s="52">
        <v>12448.99</v>
      </c>
      <c r="D66" s="53">
        <v>45000</v>
      </c>
      <c r="E66" s="52">
        <v>51355.26</v>
      </c>
      <c r="F66" s="51">
        <v>0</v>
      </c>
      <c r="G66" s="51">
        <v>0</v>
      </c>
    </row>
    <row r="67" spans="1:7" ht="26.25" x14ac:dyDescent="0.25">
      <c r="A67" s="36">
        <v>312</v>
      </c>
      <c r="B67" s="41" t="s">
        <v>94</v>
      </c>
      <c r="C67" s="51">
        <f t="shared" ref="C67:D67" si="22">SUM(C68)</f>
        <v>2554.91</v>
      </c>
      <c r="D67" s="51">
        <f t="shared" si="22"/>
        <v>2000</v>
      </c>
      <c r="E67" s="51">
        <f>SUM(E68)</f>
        <v>2000</v>
      </c>
      <c r="F67" s="51">
        <v>0</v>
      </c>
      <c r="G67" s="51">
        <v>0</v>
      </c>
    </row>
    <row r="68" spans="1:7" ht="26.25" x14ac:dyDescent="0.25">
      <c r="A68" s="54">
        <v>3121</v>
      </c>
      <c r="B68" s="37" t="s">
        <v>94</v>
      </c>
      <c r="C68" s="52">
        <v>2554.91</v>
      </c>
      <c r="D68" s="53">
        <v>2000</v>
      </c>
      <c r="E68" s="52">
        <v>2000</v>
      </c>
      <c r="F68" s="51">
        <v>0</v>
      </c>
      <c r="G68" s="51">
        <v>0</v>
      </c>
    </row>
    <row r="69" spans="1:7" x14ac:dyDescent="0.25">
      <c r="A69" s="36">
        <v>313</v>
      </c>
      <c r="B69" s="41" t="s">
        <v>95</v>
      </c>
      <c r="C69" s="51">
        <f t="shared" ref="C69:D69" si="23">SUM(C70)</f>
        <v>1855.89</v>
      </c>
      <c r="D69" s="51">
        <f t="shared" si="23"/>
        <v>6400</v>
      </c>
      <c r="E69" s="51">
        <f>SUM(E70)</f>
        <v>6400</v>
      </c>
      <c r="F69" s="51">
        <v>0</v>
      </c>
      <c r="G69" s="51">
        <v>0</v>
      </c>
    </row>
    <row r="70" spans="1:7" ht="39" x14ac:dyDescent="0.25">
      <c r="A70" s="54">
        <v>3132</v>
      </c>
      <c r="B70" s="37" t="s">
        <v>96</v>
      </c>
      <c r="C70" s="52">
        <v>1855.89</v>
      </c>
      <c r="D70" s="53">
        <v>6400</v>
      </c>
      <c r="E70" s="52">
        <v>6400</v>
      </c>
      <c r="F70" s="51">
        <v>0</v>
      </c>
      <c r="G70" s="51">
        <v>0</v>
      </c>
    </row>
    <row r="71" spans="1:7" x14ac:dyDescent="0.25">
      <c r="A71" s="36">
        <v>32</v>
      </c>
      <c r="B71" s="41" t="s">
        <v>32</v>
      </c>
      <c r="C71" s="51">
        <f t="shared" ref="C71:D71" si="24">SUM(C72)</f>
        <v>1908.83</v>
      </c>
      <c r="D71" s="51">
        <f t="shared" si="24"/>
        <v>3775.74</v>
      </c>
      <c r="E71" s="51">
        <f>SUM(E72)</f>
        <v>3775.74</v>
      </c>
      <c r="F71" s="51">
        <v>0</v>
      </c>
      <c r="G71" s="51">
        <v>0</v>
      </c>
    </row>
    <row r="72" spans="1:7" ht="26.25" x14ac:dyDescent="0.25">
      <c r="A72" s="36">
        <v>321</v>
      </c>
      <c r="B72" s="41" t="s">
        <v>54</v>
      </c>
      <c r="C72" s="51">
        <f t="shared" ref="C72" si="25">SUM(C73+C74)</f>
        <v>1908.83</v>
      </c>
      <c r="D72" s="51">
        <v>3775.74</v>
      </c>
      <c r="E72" s="51">
        <f>SUM(E73+E74)</f>
        <v>3775.74</v>
      </c>
      <c r="F72" s="51">
        <v>0</v>
      </c>
      <c r="G72" s="51">
        <v>0</v>
      </c>
    </row>
    <row r="73" spans="1:7" x14ac:dyDescent="0.25">
      <c r="A73" s="54">
        <v>3211</v>
      </c>
      <c r="B73" s="37" t="s">
        <v>55</v>
      </c>
      <c r="C73" s="52">
        <v>0</v>
      </c>
      <c r="D73" s="53">
        <v>100</v>
      </c>
      <c r="E73" s="52">
        <v>100</v>
      </c>
      <c r="F73" s="51">
        <v>0</v>
      </c>
      <c r="G73" s="51">
        <v>0</v>
      </c>
    </row>
    <row r="74" spans="1:7" ht="39" x14ac:dyDescent="0.25">
      <c r="A74" s="54">
        <v>3212</v>
      </c>
      <c r="B74" s="37" t="s">
        <v>97</v>
      </c>
      <c r="C74" s="52">
        <v>1908.83</v>
      </c>
      <c r="D74" s="53">
        <v>3675.74</v>
      </c>
      <c r="E74" s="52">
        <v>3675.74</v>
      </c>
      <c r="F74" s="51">
        <v>0</v>
      </c>
      <c r="G74" s="51">
        <v>0</v>
      </c>
    </row>
    <row r="75" spans="1:7" ht="38.25" x14ac:dyDescent="0.25">
      <c r="A75" s="48" t="s">
        <v>157</v>
      </c>
      <c r="B75" s="49" t="s">
        <v>158</v>
      </c>
      <c r="C75" s="50">
        <v>0</v>
      </c>
      <c r="D75" s="50">
        <f t="shared" ref="D75" si="26">SUM(D76)</f>
        <v>0</v>
      </c>
      <c r="E75" s="50">
        <v>0</v>
      </c>
      <c r="F75" s="50">
        <f>SUM(F76)</f>
        <v>57175.74</v>
      </c>
      <c r="G75" s="50">
        <f>SUM(G76)</f>
        <v>57175.74</v>
      </c>
    </row>
    <row r="76" spans="1:7" x14ac:dyDescent="0.25">
      <c r="A76" s="36">
        <v>3</v>
      </c>
      <c r="B76" s="41" t="s">
        <v>20</v>
      </c>
      <c r="C76" s="107">
        <v>0</v>
      </c>
      <c r="D76" s="51">
        <f t="shared" ref="D76" si="27">SUM(D77+D84)</f>
        <v>0</v>
      </c>
      <c r="E76" s="107">
        <v>0</v>
      </c>
      <c r="F76" s="51">
        <f>SUM(F77+F84)</f>
        <v>57175.74</v>
      </c>
      <c r="G76" s="51">
        <f>SUM(G77+G84)</f>
        <v>57175.74</v>
      </c>
    </row>
    <row r="77" spans="1:7" ht="26.25" x14ac:dyDescent="0.25">
      <c r="A77" s="36">
        <v>31</v>
      </c>
      <c r="B77" s="41" t="s">
        <v>21</v>
      </c>
      <c r="C77" s="107">
        <v>0</v>
      </c>
      <c r="D77" s="51">
        <f t="shared" ref="D77" si="28">SUM(D78+D80+D82)</f>
        <v>0</v>
      </c>
      <c r="E77" s="107">
        <v>0</v>
      </c>
      <c r="F77" s="51">
        <f>SUM(F78+F80+F82)</f>
        <v>53400</v>
      </c>
      <c r="G77" s="51">
        <f>SUM(G78+G80+G82)</f>
        <v>53400</v>
      </c>
    </row>
    <row r="78" spans="1:7" x14ac:dyDescent="0.25">
      <c r="A78" s="36">
        <v>311</v>
      </c>
      <c r="B78" s="41" t="s">
        <v>92</v>
      </c>
      <c r="C78" s="107">
        <v>0</v>
      </c>
      <c r="D78" s="51">
        <f t="shared" ref="D78" si="29">SUM(D79)</f>
        <v>0</v>
      </c>
      <c r="E78" s="107">
        <v>0</v>
      </c>
      <c r="F78" s="51">
        <f>SUM(F79)</f>
        <v>45000</v>
      </c>
      <c r="G78" s="51">
        <f>SUM(G79)</f>
        <v>45000</v>
      </c>
    </row>
    <row r="79" spans="1:7" x14ac:dyDescent="0.25">
      <c r="A79" s="54">
        <v>3111</v>
      </c>
      <c r="B79" s="37" t="s">
        <v>93</v>
      </c>
      <c r="C79" s="124">
        <v>32465.83</v>
      </c>
      <c r="D79" s="80">
        <v>0</v>
      </c>
      <c r="E79" s="124">
        <v>0</v>
      </c>
      <c r="F79" s="52">
        <v>45000</v>
      </c>
      <c r="G79" s="52">
        <v>45000</v>
      </c>
    </row>
    <row r="80" spans="1:7" ht="26.25" x14ac:dyDescent="0.25">
      <c r="A80" s="36">
        <v>312</v>
      </c>
      <c r="B80" s="41" t="s">
        <v>94</v>
      </c>
      <c r="C80" s="107">
        <v>0</v>
      </c>
      <c r="D80" s="51">
        <f t="shared" ref="D80" si="30">SUM(D81)</f>
        <v>0</v>
      </c>
      <c r="E80" s="107">
        <v>0</v>
      </c>
      <c r="F80" s="51">
        <f>SUM(F81)</f>
        <v>2000</v>
      </c>
      <c r="G80" s="51">
        <f>SUM(G81)</f>
        <v>2000</v>
      </c>
    </row>
    <row r="81" spans="1:7" ht="26.25" x14ac:dyDescent="0.25">
      <c r="A81" s="54">
        <v>3121</v>
      </c>
      <c r="B81" s="37" t="s">
        <v>94</v>
      </c>
      <c r="C81" s="107">
        <v>1012.01</v>
      </c>
      <c r="D81" s="53">
        <v>0</v>
      </c>
      <c r="E81" s="107">
        <v>0</v>
      </c>
      <c r="F81" s="52">
        <v>2000</v>
      </c>
      <c r="G81" s="52">
        <v>2000</v>
      </c>
    </row>
    <row r="82" spans="1:7" x14ac:dyDescent="0.25">
      <c r="A82" s="36">
        <v>313</v>
      </c>
      <c r="B82" s="41" t="s">
        <v>95</v>
      </c>
      <c r="C82" s="107">
        <v>0</v>
      </c>
      <c r="D82" s="51">
        <f t="shared" ref="D82" si="31">SUM(D83)</f>
        <v>0</v>
      </c>
      <c r="E82" s="107">
        <v>0</v>
      </c>
      <c r="F82" s="51">
        <f>SUM(F83)</f>
        <v>6400</v>
      </c>
      <c r="G82" s="51">
        <f>SUM(G83)</f>
        <v>6400</v>
      </c>
    </row>
    <row r="83" spans="1:7" ht="39" x14ac:dyDescent="0.25">
      <c r="A83" s="54">
        <v>3132</v>
      </c>
      <c r="B83" s="37" t="s">
        <v>96</v>
      </c>
      <c r="C83" s="107">
        <v>4942.1400000000003</v>
      </c>
      <c r="D83" s="53">
        <v>0</v>
      </c>
      <c r="E83" s="107">
        <v>0</v>
      </c>
      <c r="F83" s="52">
        <v>6400</v>
      </c>
      <c r="G83" s="52">
        <v>6400</v>
      </c>
    </row>
    <row r="84" spans="1:7" x14ac:dyDescent="0.25">
      <c r="A84" s="36">
        <v>32</v>
      </c>
      <c r="B84" s="41" t="s">
        <v>32</v>
      </c>
      <c r="C84" s="107">
        <v>0</v>
      </c>
      <c r="D84" s="51">
        <f t="shared" ref="D84" si="32">SUM(D85)</f>
        <v>0</v>
      </c>
      <c r="E84" s="107">
        <v>0</v>
      </c>
      <c r="F84" s="51">
        <f>SUM(F85)</f>
        <v>3775.74</v>
      </c>
      <c r="G84" s="51">
        <f>SUM(G85)</f>
        <v>3775.74</v>
      </c>
    </row>
    <row r="85" spans="1:7" ht="26.25" x14ac:dyDescent="0.25">
      <c r="A85" s="36">
        <v>321</v>
      </c>
      <c r="B85" s="41" t="s">
        <v>54</v>
      </c>
      <c r="C85" s="107">
        <v>0</v>
      </c>
      <c r="D85" s="51">
        <f t="shared" ref="D85" si="33">SUM(D86+D87)</f>
        <v>0</v>
      </c>
      <c r="E85" s="107">
        <v>0</v>
      </c>
      <c r="F85" s="51">
        <f>SUM(F86+F87)</f>
        <v>3775.74</v>
      </c>
      <c r="G85" s="51">
        <f>SUM(G86+G87)</f>
        <v>3775.74</v>
      </c>
    </row>
    <row r="86" spans="1:7" x14ac:dyDescent="0.25">
      <c r="A86" s="54">
        <v>3211</v>
      </c>
      <c r="B86" s="37" t="s">
        <v>55</v>
      </c>
      <c r="C86" s="107">
        <v>0</v>
      </c>
      <c r="D86" s="53">
        <v>0</v>
      </c>
      <c r="E86" s="107">
        <v>0</v>
      </c>
      <c r="F86" s="52">
        <v>100</v>
      </c>
      <c r="G86" s="52">
        <v>100</v>
      </c>
    </row>
    <row r="87" spans="1:7" ht="39" x14ac:dyDescent="0.25">
      <c r="A87" s="54">
        <v>3212</v>
      </c>
      <c r="B87" s="37" t="s">
        <v>97</v>
      </c>
      <c r="C87" s="107">
        <v>3692.65</v>
      </c>
      <c r="D87" s="53">
        <v>0</v>
      </c>
      <c r="E87" s="107">
        <v>0</v>
      </c>
      <c r="F87" s="52">
        <v>3675.74</v>
      </c>
      <c r="G87" s="52">
        <v>3675.74</v>
      </c>
    </row>
    <row r="88" spans="1:7" ht="51" x14ac:dyDescent="0.25">
      <c r="A88" s="45" t="s">
        <v>50</v>
      </c>
      <c r="B88" s="46" t="s">
        <v>98</v>
      </c>
      <c r="C88" s="47">
        <f t="shared" ref="C88:D88" si="34">C89</f>
        <v>6802.53</v>
      </c>
      <c r="D88" s="47">
        <f t="shared" si="34"/>
        <v>3300</v>
      </c>
      <c r="E88" s="47">
        <f>E89</f>
        <v>3300</v>
      </c>
      <c r="F88" s="47">
        <f>F89</f>
        <v>3300</v>
      </c>
      <c r="G88" s="47">
        <f>G89</f>
        <v>3300</v>
      </c>
    </row>
    <row r="89" spans="1:7" ht="76.5" x14ac:dyDescent="0.25">
      <c r="A89" s="48" t="s">
        <v>99</v>
      </c>
      <c r="B89" s="49" t="s">
        <v>100</v>
      </c>
      <c r="C89" s="50">
        <f t="shared" ref="C89:G92" si="35">SUM(C90)</f>
        <v>6802.53</v>
      </c>
      <c r="D89" s="50">
        <f t="shared" si="35"/>
        <v>3300</v>
      </c>
      <c r="E89" s="50">
        <f t="shared" si="35"/>
        <v>3300</v>
      </c>
      <c r="F89" s="50">
        <f t="shared" si="35"/>
        <v>3300</v>
      </c>
      <c r="G89" s="50">
        <f t="shared" si="35"/>
        <v>3300</v>
      </c>
    </row>
    <row r="90" spans="1:7" x14ac:dyDescent="0.25">
      <c r="A90" s="36">
        <v>3</v>
      </c>
      <c r="B90" s="41" t="s">
        <v>20</v>
      </c>
      <c r="C90" s="51">
        <f t="shared" si="35"/>
        <v>6802.53</v>
      </c>
      <c r="D90" s="51">
        <f t="shared" si="35"/>
        <v>3300</v>
      </c>
      <c r="E90" s="51">
        <f t="shared" si="35"/>
        <v>3300</v>
      </c>
      <c r="F90" s="51">
        <f t="shared" si="35"/>
        <v>3300</v>
      </c>
      <c r="G90" s="51">
        <f t="shared" si="35"/>
        <v>3300</v>
      </c>
    </row>
    <row r="91" spans="1:7" ht="64.5" x14ac:dyDescent="0.25">
      <c r="A91" s="36">
        <v>37</v>
      </c>
      <c r="B91" s="41" t="s">
        <v>80</v>
      </c>
      <c r="C91" s="51">
        <f t="shared" si="35"/>
        <v>6802.53</v>
      </c>
      <c r="D91" s="51">
        <f t="shared" si="35"/>
        <v>3300</v>
      </c>
      <c r="E91" s="51">
        <f t="shared" si="35"/>
        <v>3300</v>
      </c>
      <c r="F91" s="51">
        <f t="shared" si="35"/>
        <v>3300</v>
      </c>
      <c r="G91" s="51">
        <f t="shared" si="35"/>
        <v>3300</v>
      </c>
    </row>
    <row r="92" spans="1:7" ht="51.75" x14ac:dyDescent="0.25">
      <c r="A92" s="36">
        <v>372</v>
      </c>
      <c r="B92" s="41" t="s">
        <v>81</v>
      </c>
      <c r="C92" s="51">
        <f t="shared" si="35"/>
        <v>6802.53</v>
      </c>
      <c r="D92" s="51">
        <v>3300</v>
      </c>
      <c r="E92" s="51">
        <f t="shared" si="35"/>
        <v>3300</v>
      </c>
      <c r="F92" s="51">
        <f t="shared" si="35"/>
        <v>3300</v>
      </c>
      <c r="G92" s="51">
        <f t="shared" si="35"/>
        <v>3300</v>
      </c>
    </row>
    <row r="93" spans="1:7" ht="51.75" x14ac:dyDescent="0.25">
      <c r="A93" s="54">
        <v>3723</v>
      </c>
      <c r="B93" s="37" t="s">
        <v>101</v>
      </c>
      <c r="C93" s="52">
        <v>6802.53</v>
      </c>
      <c r="D93" s="123">
        <v>3300</v>
      </c>
      <c r="E93" s="52">
        <v>3300</v>
      </c>
      <c r="F93" s="52">
        <v>3300</v>
      </c>
      <c r="G93" s="52">
        <v>3300</v>
      </c>
    </row>
    <row r="94" spans="1:7" ht="63.75" x14ac:dyDescent="0.25">
      <c r="A94" s="45" t="s">
        <v>50</v>
      </c>
      <c r="B94" s="46" t="s">
        <v>102</v>
      </c>
      <c r="C94" s="47">
        <f t="shared" ref="C94:D94" si="36">C95+C138+C160+C170+C176+C208+C220+C257+C277</f>
        <v>1544314.98</v>
      </c>
      <c r="D94" s="47">
        <f t="shared" si="36"/>
        <v>1691272</v>
      </c>
      <c r="E94" s="47">
        <f>E95+E138+E160+E170+E176+E208+E220+E257+E277</f>
        <v>2283352.8199999998</v>
      </c>
      <c r="F94" s="47">
        <f t="shared" ref="F94:G94" si="37">F95+F138+F160+F170+F176+F208+F220+F257+F277</f>
        <v>2278552.8199999998</v>
      </c>
      <c r="G94" s="47">
        <f t="shared" si="37"/>
        <v>2278552.8199999998</v>
      </c>
    </row>
    <row r="95" spans="1:7" ht="25.5" x14ac:dyDescent="0.25">
      <c r="A95" s="48" t="s">
        <v>52</v>
      </c>
      <c r="B95" s="49" t="s">
        <v>18</v>
      </c>
      <c r="C95" s="50">
        <f>C96+C132</f>
        <v>42277.14</v>
      </c>
      <c r="D95" s="50">
        <f t="shared" ref="D95" si="38">D96+D132</f>
        <v>32372</v>
      </c>
      <c r="E95" s="50">
        <f>E96+E132</f>
        <v>47322</v>
      </c>
      <c r="F95" s="50">
        <f t="shared" ref="F95:G95" si="39">F96+F132</f>
        <v>44522</v>
      </c>
      <c r="G95" s="50">
        <f t="shared" si="39"/>
        <v>44522</v>
      </c>
    </row>
    <row r="96" spans="1:7" ht="39" x14ac:dyDescent="0.25">
      <c r="A96" s="105" t="s">
        <v>138</v>
      </c>
      <c r="B96" s="56" t="s">
        <v>140</v>
      </c>
      <c r="C96" s="57">
        <f>C97</f>
        <v>25832.620000000003</v>
      </c>
      <c r="D96" s="57">
        <f t="shared" ref="D96" si="40">D97</f>
        <v>21872</v>
      </c>
      <c r="E96" s="57">
        <f>E97</f>
        <v>28822</v>
      </c>
      <c r="F96" s="57">
        <f>F97</f>
        <v>28022</v>
      </c>
      <c r="G96" s="57">
        <f>G97</f>
        <v>28022</v>
      </c>
    </row>
    <row r="97" spans="1:7" x14ac:dyDescent="0.25">
      <c r="A97" s="36">
        <v>3</v>
      </c>
      <c r="B97" s="41" t="s">
        <v>20</v>
      </c>
      <c r="C97" s="51">
        <f t="shared" ref="C97:D97" si="41">C98+C101+C128</f>
        <v>25832.620000000003</v>
      </c>
      <c r="D97" s="51">
        <f t="shared" si="41"/>
        <v>21872</v>
      </c>
      <c r="E97" s="51">
        <f>E98+E101+E128</f>
        <v>28822</v>
      </c>
      <c r="F97" s="51">
        <f>F98+F101+F128</f>
        <v>28022</v>
      </c>
      <c r="G97" s="51">
        <f>G98+G101+G128</f>
        <v>28022</v>
      </c>
    </row>
    <row r="98" spans="1:7" x14ac:dyDescent="0.25">
      <c r="A98" s="36">
        <v>31</v>
      </c>
      <c r="B98" s="41" t="s">
        <v>20</v>
      </c>
      <c r="C98" s="51">
        <f>C99+C100</f>
        <v>4822.8599999999997</v>
      </c>
      <c r="D98" s="51">
        <f t="shared" ref="D98" si="42">D99+D100</f>
        <v>4000</v>
      </c>
      <c r="E98" s="51">
        <f>E99+E100</f>
        <v>5000</v>
      </c>
      <c r="F98" s="51">
        <f>F99+F100</f>
        <v>4000</v>
      </c>
      <c r="G98" s="51">
        <f>G99+G100</f>
        <v>4000</v>
      </c>
    </row>
    <row r="99" spans="1:7" x14ac:dyDescent="0.25">
      <c r="A99" s="54">
        <v>3111</v>
      </c>
      <c r="B99" s="37" t="s">
        <v>93</v>
      </c>
      <c r="C99" s="52">
        <v>914.82</v>
      </c>
      <c r="D99" s="80">
        <v>500</v>
      </c>
      <c r="E99" s="52">
        <v>1000</v>
      </c>
      <c r="F99" s="52">
        <v>500</v>
      </c>
      <c r="G99" s="52">
        <v>500</v>
      </c>
    </row>
    <row r="100" spans="1:7" ht="26.25" x14ac:dyDescent="0.25">
      <c r="A100" s="54">
        <v>3121</v>
      </c>
      <c r="B100" s="37" t="s">
        <v>94</v>
      </c>
      <c r="C100" s="52">
        <v>3908.04</v>
      </c>
      <c r="D100" s="80">
        <v>3500</v>
      </c>
      <c r="E100" s="52">
        <v>4000</v>
      </c>
      <c r="F100" s="52">
        <v>3500</v>
      </c>
      <c r="G100" s="52">
        <v>3500</v>
      </c>
    </row>
    <row r="101" spans="1:7" x14ac:dyDescent="0.25">
      <c r="A101" s="36">
        <v>32</v>
      </c>
      <c r="B101" s="41" t="s">
        <v>32</v>
      </c>
      <c r="C101" s="51">
        <f>SUM(C102+C106+C112+C123+C121)</f>
        <v>20541.070000000003</v>
      </c>
      <c r="D101" s="51">
        <f t="shared" ref="D101" si="43">SUM(D102+D106+D112+D123+D121)</f>
        <v>17712</v>
      </c>
      <c r="E101" s="51">
        <f>SUM(E102+E106+E112+E123+E121)</f>
        <v>23662</v>
      </c>
      <c r="F101" s="51">
        <f>SUM(F102+F106+F112+F123+F121)</f>
        <v>23862</v>
      </c>
      <c r="G101" s="51">
        <f>SUM(G102+G106+G112+G123+G121)</f>
        <v>23862</v>
      </c>
    </row>
    <row r="102" spans="1:7" ht="26.25" x14ac:dyDescent="0.25">
      <c r="A102" s="36">
        <v>321</v>
      </c>
      <c r="B102" s="41" t="s">
        <v>54</v>
      </c>
      <c r="C102" s="51">
        <f t="shared" ref="C102:D102" si="44">SUM(C103+C104+C105)</f>
        <v>4673.05</v>
      </c>
      <c r="D102" s="51">
        <f t="shared" si="44"/>
        <v>3400</v>
      </c>
      <c r="E102" s="51">
        <f>SUM(E103+E104+E105)</f>
        <v>5600</v>
      </c>
      <c r="F102" s="51">
        <f>SUM(F103+F104+F105)</f>
        <v>5600</v>
      </c>
      <c r="G102" s="51">
        <f>SUM(G103+G104+G105)</f>
        <v>5600</v>
      </c>
    </row>
    <row r="103" spans="1:7" x14ac:dyDescent="0.25">
      <c r="A103" s="54">
        <v>3211</v>
      </c>
      <c r="B103" s="37" t="s">
        <v>55</v>
      </c>
      <c r="C103" s="52">
        <v>3744.6</v>
      </c>
      <c r="D103" s="80">
        <v>2000</v>
      </c>
      <c r="E103" s="52">
        <v>4500</v>
      </c>
      <c r="F103" s="52">
        <v>4500</v>
      </c>
      <c r="G103" s="52">
        <v>4500</v>
      </c>
    </row>
    <row r="104" spans="1:7" ht="26.25" x14ac:dyDescent="0.25">
      <c r="A104" s="54">
        <v>3213</v>
      </c>
      <c r="B104" s="37" t="s">
        <v>56</v>
      </c>
      <c r="C104" s="52">
        <v>508.25</v>
      </c>
      <c r="D104" s="80">
        <v>1000</v>
      </c>
      <c r="E104" s="52">
        <v>600</v>
      </c>
      <c r="F104" s="52">
        <v>600</v>
      </c>
      <c r="G104" s="52">
        <v>600</v>
      </c>
    </row>
    <row r="105" spans="1:7" ht="26.25" x14ac:dyDescent="0.25">
      <c r="A105" s="54">
        <v>3214</v>
      </c>
      <c r="B105" s="37" t="s">
        <v>57</v>
      </c>
      <c r="C105" s="52">
        <v>420.2</v>
      </c>
      <c r="D105" s="80">
        <v>400</v>
      </c>
      <c r="E105" s="52">
        <v>500</v>
      </c>
      <c r="F105" s="52">
        <v>500</v>
      </c>
      <c r="G105" s="52">
        <v>500</v>
      </c>
    </row>
    <row r="106" spans="1:7" ht="26.25" x14ac:dyDescent="0.25">
      <c r="A106" s="36">
        <v>322</v>
      </c>
      <c r="B106" s="41" t="s">
        <v>58</v>
      </c>
      <c r="C106" s="51">
        <f t="shared" ref="C106" si="45">SUM(C107:C111)</f>
        <v>8933.35</v>
      </c>
      <c r="D106" s="51">
        <f>SUM(D107:D111)</f>
        <v>8600</v>
      </c>
      <c r="E106" s="51">
        <f>SUM(E107:E111)</f>
        <v>10600</v>
      </c>
      <c r="F106" s="51">
        <f>SUM(F107:F111)</f>
        <v>10600</v>
      </c>
      <c r="G106" s="51">
        <f>SUM(G107:G111)</f>
        <v>10600</v>
      </c>
    </row>
    <row r="107" spans="1:7" x14ac:dyDescent="0.25">
      <c r="A107" s="54">
        <v>3221</v>
      </c>
      <c r="B107" s="37" t="s">
        <v>103</v>
      </c>
      <c r="C107" s="52">
        <v>3723.52</v>
      </c>
      <c r="D107" s="80">
        <v>4000</v>
      </c>
      <c r="E107" s="52">
        <v>4000</v>
      </c>
      <c r="F107" s="52">
        <v>4000</v>
      </c>
      <c r="G107" s="52">
        <v>4000</v>
      </c>
    </row>
    <row r="108" spans="1:7" x14ac:dyDescent="0.25">
      <c r="A108" s="54">
        <v>3222</v>
      </c>
      <c r="B108" s="37" t="s">
        <v>104</v>
      </c>
      <c r="C108" s="52">
        <v>0</v>
      </c>
      <c r="D108" s="80">
        <v>100</v>
      </c>
      <c r="E108" s="52">
        <v>100</v>
      </c>
      <c r="F108" s="52">
        <v>100</v>
      </c>
      <c r="G108" s="52">
        <v>100</v>
      </c>
    </row>
    <row r="109" spans="1:7" x14ac:dyDescent="0.25">
      <c r="A109" s="54">
        <v>3223</v>
      </c>
      <c r="B109" s="37" t="s">
        <v>60</v>
      </c>
      <c r="C109" s="52">
        <v>3981.68</v>
      </c>
      <c r="D109" s="80">
        <v>3000</v>
      </c>
      <c r="E109" s="52">
        <v>5000</v>
      </c>
      <c r="F109" s="52">
        <v>5000</v>
      </c>
      <c r="G109" s="52">
        <v>5000</v>
      </c>
    </row>
    <row r="110" spans="1:7" ht="26.25" x14ac:dyDescent="0.25">
      <c r="A110" s="54">
        <v>3225</v>
      </c>
      <c r="B110" s="37" t="s">
        <v>105</v>
      </c>
      <c r="C110" s="52">
        <v>1228.1500000000001</v>
      </c>
      <c r="D110" s="80">
        <v>1000</v>
      </c>
      <c r="E110" s="52">
        <v>1000</v>
      </c>
      <c r="F110" s="52">
        <v>1000</v>
      </c>
      <c r="G110" s="52">
        <v>1000</v>
      </c>
    </row>
    <row r="111" spans="1:7" ht="26.25" x14ac:dyDescent="0.25">
      <c r="A111" s="54">
        <v>3227</v>
      </c>
      <c r="B111" s="37" t="s">
        <v>106</v>
      </c>
      <c r="C111" s="52">
        <v>0</v>
      </c>
      <c r="D111" s="80">
        <v>500</v>
      </c>
      <c r="E111" s="52">
        <v>500</v>
      </c>
      <c r="F111" s="52">
        <v>500</v>
      </c>
      <c r="G111" s="52">
        <v>500</v>
      </c>
    </row>
    <row r="112" spans="1:7" x14ac:dyDescent="0.25">
      <c r="A112" s="36">
        <v>323</v>
      </c>
      <c r="B112" s="41" t="s">
        <v>63</v>
      </c>
      <c r="C112" s="51">
        <f>SUM(C113:C120)</f>
        <v>5147.3599999999997</v>
      </c>
      <c r="D112" s="51">
        <f>SUM(D113:D120)</f>
        <v>4362</v>
      </c>
      <c r="E112" s="51">
        <f>SUM(E113:E120)</f>
        <v>6512</v>
      </c>
      <c r="F112" s="51">
        <f>SUM(F113:F120)</f>
        <v>6312</v>
      </c>
      <c r="G112" s="51">
        <f>SUM(G113:G120)</f>
        <v>6312</v>
      </c>
    </row>
    <row r="113" spans="1:7" ht="26.25" x14ac:dyDescent="0.25">
      <c r="A113" s="54">
        <v>3231</v>
      </c>
      <c r="B113" s="37" t="s">
        <v>64</v>
      </c>
      <c r="C113" s="52">
        <v>0</v>
      </c>
      <c r="D113" s="80">
        <v>100</v>
      </c>
      <c r="E113" s="52">
        <v>100</v>
      </c>
      <c r="F113" s="52">
        <v>100</v>
      </c>
      <c r="G113" s="52">
        <v>100</v>
      </c>
    </row>
    <row r="114" spans="1:7" ht="26.25" x14ac:dyDescent="0.25">
      <c r="A114" s="54">
        <v>3232</v>
      </c>
      <c r="B114" s="37" t="s">
        <v>107</v>
      </c>
      <c r="C114" s="52">
        <v>1832.09</v>
      </c>
      <c r="D114" s="80">
        <v>2000</v>
      </c>
      <c r="E114" s="52">
        <v>2000</v>
      </c>
      <c r="F114" s="52">
        <v>2000</v>
      </c>
      <c r="G114" s="52">
        <v>2000</v>
      </c>
    </row>
    <row r="115" spans="1:7" ht="26.25" x14ac:dyDescent="0.25">
      <c r="A115" s="54">
        <v>3233</v>
      </c>
      <c r="B115" s="37" t="s">
        <v>65</v>
      </c>
      <c r="C115" s="52">
        <v>10.62</v>
      </c>
      <c r="D115" s="80">
        <v>12</v>
      </c>
      <c r="E115" s="52">
        <v>12</v>
      </c>
      <c r="F115" s="52">
        <v>12</v>
      </c>
      <c r="G115" s="52">
        <v>12</v>
      </c>
    </row>
    <row r="116" spans="1:7" x14ac:dyDescent="0.25">
      <c r="A116" s="54">
        <v>3234</v>
      </c>
      <c r="B116" s="37" t="s">
        <v>66</v>
      </c>
      <c r="C116" s="52">
        <v>2153.7399999999998</v>
      </c>
      <c r="D116" s="80">
        <v>700</v>
      </c>
      <c r="E116" s="52">
        <v>2500</v>
      </c>
      <c r="F116" s="52">
        <v>2500</v>
      </c>
      <c r="G116" s="52">
        <v>2500</v>
      </c>
    </row>
    <row r="117" spans="1:7" ht="26.25" x14ac:dyDescent="0.25">
      <c r="A117" s="54">
        <v>3235</v>
      </c>
      <c r="B117" s="37" t="s">
        <v>67</v>
      </c>
      <c r="C117" s="52">
        <v>394.54</v>
      </c>
      <c r="D117" s="80">
        <v>300</v>
      </c>
      <c r="E117" s="52">
        <v>450</v>
      </c>
      <c r="F117" s="52">
        <v>450</v>
      </c>
      <c r="G117" s="52">
        <v>450</v>
      </c>
    </row>
    <row r="118" spans="1:7" ht="26.25" x14ac:dyDescent="0.25">
      <c r="A118" s="54">
        <v>3236</v>
      </c>
      <c r="B118" s="37" t="s">
        <v>68</v>
      </c>
      <c r="C118" s="52">
        <v>0</v>
      </c>
      <c r="D118" s="80">
        <v>300</v>
      </c>
      <c r="E118" s="52">
        <v>500</v>
      </c>
      <c r="F118" s="52">
        <v>300</v>
      </c>
      <c r="G118" s="52">
        <v>300</v>
      </c>
    </row>
    <row r="119" spans="1:7" ht="26.25" x14ac:dyDescent="0.25">
      <c r="A119" s="54">
        <v>3237</v>
      </c>
      <c r="B119" s="37" t="s">
        <v>69</v>
      </c>
      <c r="C119" s="52">
        <v>292.12</v>
      </c>
      <c r="D119" s="80">
        <v>50</v>
      </c>
      <c r="E119" s="52">
        <v>50</v>
      </c>
      <c r="F119" s="52">
        <v>50</v>
      </c>
      <c r="G119" s="52">
        <v>50</v>
      </c>
    </row>
    <row r="120" spans="1:7" x14ac:dyDescent="0.25">
      <c r="A120" s="54">
        <v>3238</v>
      </c>
      <c r="B120" s="37" t="s">
        <v>108</v>
      </c>
      <c r="C120" s="52">
        <v>464.25</v>
      </c>
      <c r="D120" s="80">
        <v>900</v>
      </c>
      <c r="E120" s="52">
        <v>900</v>
      </c>
      <c r="F120" s="52">
        <v>900</v>
      </c>
      <c r="G120" s="52">
        <v>900</v>
      </c>
    </row>
    <row r="121" spans="1:7" ht="26.25" x14ac:dyDescent="0.25">
      <c r="A121" s="36">
        <v>324</v>
      </c>
      <c r="B121" s="41" t="s">
        <v>54</v>
      </c>
      <c r="C121" s="51">
        <f t="shared" ref="C121:D121" si="46">C122</f>
        <v>303.32</v>
      </c>
      <c r="D121" s="51">
        <f t="shared" si="46"/>
        <v>300</v>
      </c>
      <c r="E121" s="51">
        <f>E122</f>
        <v>350</v>
      </c>
      <c r="F121" s="51">
        <f>F122</f>
        <v>300</v>
      </c>
      <c r="G121" s="51">
        <f>G122</f>
        <v>300</v>
      </c>
    </row>
    <row r="122" spans="1:7" ht="39" x14ac:dyDescent="0.25">
      <c r="A122" s="58">
        <v>3241</v>
      </c>
      <c r="B122" s="59" t="s">
        <v>109</v>
      </c>
      <c r="C122" s="60">
        <v>303.32</v>
      </c>
      <c r="D122" s="80">
        <v>300</v>
      </c>
      <c r="E122" s="60">
        <v>350</v>
      </c>
      <c r="F122" s="60">
        <v>300</v>
      </c>
      <c r="G122" s="60">
        <v>300</v>
      </c>
    </row>
    <row r="123" spans="1:7" ht="26.25" x14ac:dyDescent="0.25">
      <c r="A123" s="36">
        <v>329</v>
      </c>
      <c r="B123" s="41" t="s">
        <v>72</v>
      </c>
      <c r="C123" s="51">
        <f t="shared" ref="C123" si="47">SUM(C124:C127)</f>
        <v>1483.99</v>
      </c>
      <c r="D123" s="51">
        <f>SUM(D124:D127)</f>
        <v>1050</v>
      </c>
      <c r="E123" s="51">
        <f>SUM(E124:E127)</f>
        <v>600</v>
      </c>
      <c r="F123" s="51">
        <f>SUM(F124:F127)</f>
        <v>1050</v>
      </c>
      <c r="G123" s="51">
        <f>SUM(G124:G127)</f>
        <v>1050</v>
      </c>
    </row>
    <row r="124" spans="1:7" x14ac:dyDescent="0.25">
      <c r="A124" s="54">
        <v>3293</v>
      </c>
      <c r="B124" s="37" t="s">
        <v>74</v>
      </c>
      <c r="C124" s="52">
        <v>939.25</v>
      </c>
      <c r="D124" s="80">
        <v>700</v>
      </c>
      <c r="E124" s="52">
        <v>250</v>
      </c>
      <c r="F124" s="52">
        <v>700</v>
      </c>
      <c r="G124" s="52">
        <v>700</v>
      </c>
    </row>
    <row r="125" spans="1:7" x14ac:dyDescent="0.25">
      <c r="A125" s="54">
        <v>3294</v>
      </c>
      <c r="B125" s="37" t="s">
        <v>110</v>
      </c>
      <c r="C125" s="52">
        <v>26.54</v>
      </c>
      <c r="D125" s="80">
        <v>50</v>
      </c>
      <c r="E125" s="52">
        <v>50</v>
      </c>
      <c r="F125" s="52">
        <v>50</v>
      </c>
      <c r="G125" s="52">
        <v>50</v>
      </c>
    </row>
    <row r="126" spans="1:7" ht="26.25" x14ac:dyDescent="0.25">
      <c r="A126" s="54">
        <v>3295</v>
      </c>
      <c r="B126" s="37" t="s">
        <v>111</v>
      </c>
      <c r="C126" s="52">
        <v>518.20000000000005</v>
      </c>
      <c r="D126" s="80">
        <v>50</v>
      </c>
      <c r="E126" s="52">
        <v>50</v>
      </c>
      <c r="F126" s="52">
        <v>50</v>
      </c>
      <c r="G126" s="52">
        <v>50</v>
      </c>
    </row>
    <row r="127" spans="1:7" ht="26.25" x14ac:dyDescent="0.25">
      <c r="A127" s="54">
        <v>3299</v>
      </c>
      <c r="B127" s="37" t="s">
        <v>72</v>
      </c>
      <c r="C127" s="52">
        <v>0</v>
      </c>
      <c r="D127" s="80">
        <v>250</v>
      </c>
      <c r="E127" s="52">
        <v>250</v>
      </c>
      <c r="F127" s="52">
        <v>250</v>
      </c>
      <c r="G127" s="52">
        <v>250</v>
      </c>
    </row>
    <row r="128" spans="1:7" x14ac:dyDescent="0.25">
      <c r="A128" s="36">
        <v>34</v>
      </c>
      <c r="B128" s="41" t="s">
        <v>112</v>
      </c>
      <c r="C128" s="51">
        <f t="shared" ref="C128:D128" si="48">C129</f>
        <v>468.69</v>
      </c>
      <c r="D128" s="51">
        <f t="shared" si="48"/>
        <v>160</v>
      </c>
      <c r="E128" s="51">
        <f>E129</f>
        <v>160</v>
      </c>
      <c r="F128" s="51">
        <f>F129</f>
        <v>160</v>
      </c>
      <c r="G128" s="51">
        <f>G129</f>
        <v>160</v>
      </c>
    </row>
    <row r="129" spans="1:7" ht="26.25" x14ac:dyDescent="0.25">
      <c r="A129" s="36">
        <v>343</v>
      </c>
      <c r="B129" s="41" t="s">
        <v>78</v>
      </c>
      <c r="C129" s="51">
        <f t="shared" ref="C129" si="49">C130+C131</f>
        <v>468.69</v>
      </c>
      <c r="D129" s="51">
        <f>D130+D131</f>
        <v>160</v>
      </c>
      <c r="E129" s="51">
        <f>E130+E131</f>
        <v>160</v>
      </c>
      <c r="F129" s="51">
        <f>F130+F131</f>
        <v>160</v>
      </c>
      <c r="G129" s="51">
        <f>G130+G131</f>
        <v>160</v>
      </c>
    </row>
    <row r="130" spans="1:7" ht="26.25" x14ac:dyDescent="0.25">
      <c r="A130" s="54">
        <v>3431</v>
      </c>
      <c r="B130" s="37" t="s">
        <v>113</v>
      </c>
      <c r="C130" s="52">
        <v>468.69</v>
      </c>
      <c r="D130" s="80">
        <v>150</v>
      </c>
      <c r="E130" s="52">
        <v>150</v>
      </c>
      <c r="F130" s="52">
        <v>150</v>
      </c>
      <c r="G130" s="52">
        <v>150</v>
      </c>
    </row>
    <row r="131" spans="1:7" x14ac:dyDescent="0.25">
      <c r="A131" s="54">
        <v>3433</v>
      </c>
      <c r="B131" s="37" t="s">
        <v>114</v>
      </c>
      <c r="C131" s="52">
        <v>0</v>
      </c>
      <c r="D131" s="80">
        <v>10</v>
      </c>
      <c r="E131" s="52">
        <v>10</v>
      </c>
      <c r="F131" s="52">
        <v>10</v>
      </c>
      <c r="G131" s="52">
        <v>10</v>
      </c>
    </row>
    <row r="132" spans="1:7" ht="39" x14ac:dyDescent="0.25">
      <c r="A132" s="61" t="s">
        <v>138</v>
      </c>
      <c r="B132" s="62" t="s">
        <v>141</v>
      </c>
      <c r="C132" s="63">
        <f>C133</f>
        <v>16444.52</v>
      </c>
      <c r="D132" s="63">
        <f>D133</f>
        <v>10500</v>
      </c>
      <c r="E132" s="63">
        <f t="shared" ref="E132:G133" si="50">E133</f>
        <v>18500</v>
      </c>
      <c r="F132" s="63">
        <f t="shared" si="50"/>
        <v>16500</v>
      </c>
      <c r="G132" s="63">
        <f t="shared" si="50"/>
        <v>16500</v>
      </c>
    </row>
    <row r="133" spans="1:7" x14ac:dyDescent="0.25">
      <c r="A133" s="36">
        <v>3</v>
      </c>
      <c r="B133" s="41" t="s">
        <v>20</v>
      </c>
      <c r="C133" s="51">
        <f t="shared" ref="C133:D133" si="51">C134</f>
        <v>16444.52</v>
      </c>
      <c r="D133" s="51">
        <f t="shared" si="51"/>
        <v>10500</v>
      </c>
      <c r="E133" s="51">
        <f t="shared" si="50"/>
        <v>18500</v>
      </c>
      <c r="F133" s="51">
        <f t="shared" si="50"/>
        <v>16500</v>
      </c>
      <c r="G133" s="51">
        <f t="shared" si="50"/>
        <v>16500</v>
      </c>
    </row>
    <row r="134" spans="1:7" x14ac:dyDescent="0.25">
      <c r="A134" s="36">
        <v>32</v>
      </c>
      <c r="B134" s="41" t="s">
        <v>32</v>
      </c>
      <c r="C134" s="51">
        <f>C135+C136</f>
        <v>16444.52</v>
      </c>
      <c r="D134" s="51">
        <f>D135+D136</f>
        <v>10500</v>
      </c>
      <c r="E134" s="51">
        <f>E135+E136</f>
        <v>18500</v>
      </c>
      <c r="F134" s="51">
        <f>F135+F136</f>
        <v>16500</v>
      </c>
      <c r="G134" s="51">
        <f>G135+G136</f>
        <v>16500</v>
      </c>
    </row>
    <row r="135" spans="1:7" ht="26.25" x14ac:dyDescent="0.25">
      <c r="A135" s="54">
        <v>3231</v>
      </c>
      <c r="B135" s="37" t="s">
        <v>64</v>
      </c>
      <c r="C135" s="52">
        <v>3120.51</v>
      </c>
      <c r="D135" s="80">
        <v>1500</v>
      </c>
      <c r="E135" s="52">
        <v>3500</v>
      </c>
      <c r="F135" s="52">
        <v>1500</v>
      </c>
      <c r="G135" s="52">
        <v>1500</v>
      </c>
    </row>
    <row r="136" spans="1:7" ht="26.25" x14ac:dyDescent="0.25">
      <c r="A136" s="36">
        <v>329</v>
      </c>
      <c r="B136" s="41" t="s">
        <v>72</v>
      </c>
      <c r="C136" s="51">
        <f t="shared" ref="C136:D136" si="52">SUM(C137:C137)</f>
        <v>13324.01</v>
      </c>
      <c r="D136" s="51">
        <f t="shared" si="52"/>
        <v>9000</v>
      </c>
      <c r="E136" s="51">
        <f>SUM(E137:E137)</f>
        <v>15000</v>
      </c>
      <c r="F136" s="51">
        <f>SUM(F137:F137)</f>
        <v>15000</v>
      </c>
      <c r="G136" s="51">
        <f>SUM(G137:G137)</f>
        <v>15000</v>
      </c>
    </row>
    <row r="137" spans="1:7" ht="26.25" x14ac:dyDescent="0.25">
      <c r="A137" s="54">
        <v>3299</v>
      </c>
      <c r="B137" s="37" t="s">
        <v>72</v>
      </c>
      <c r="C137" s="52">
        <v>13324.01</v>
      </c>
      <c r="D137" s="80">
        <v>9000</v>
      </c>
      <c r="E137" s="52">
        <v>15000</v>
      </c>
      <c r="F137" s="52">
        <v>15000</v>
      </c>
      <c r="G137" s="52">
        <v>15000</v>
      </c>
    </row>
    <row r="138" spans="1:7" ht="51" x14ac:dyDescent="0.25">
      <c r="A138" s="48" t="s">
        <v>82</v>
      </c>
      <c r="B138" s="49" t="s">
        <v>115</v>
      </c>
      <c r="C138" s="50">
        <f>SUM(C140)</f>
        <v>1367457.6</v>
      </c>
      <c r="D138" s="50">
        <f>SUM(D140)</f>
        <v>1492000</v>
      </c>
      <c r="E138" s="50">
        <f>SUM(E140)</f>
        <v>1845700</v>
      </c>
      <c r="F138" s="50">
        <f>SUM(F140)</f>
        <v>1845700</v>
      </c>
      <c r="G138" s="50">
        <f>SUM(G140)</f>
        <v>1845700</v>
      </c>
    </row>
    <row r="139" spans="1:7" ht="39" x14ac:dyDescent="0.25">
      <c r="A139" s="65" t="s">
        <v>138</v>
      </c>
      <c r="B139" s="66" t="s">
        <v>142</v>
      </c>
      <c r="C139" s="67">
        <f t="shared" ref="C139:D139" si="53">C138</f>
        <v>1367457.6</v>
      </c>
      <c r="D139" s="67">
        <f t="shared" si="53"/>
        <v>1492000</v>
      </c>
      <c r="E139" s="67">
        <f>E138</f>
        <v>1845700</v>
      </c>
      <c r="F139" s="67">
        <f>F138</f>
        <v>1845700</v>
      </c>
      <c r="G139" s="67">
        <f>G138</f>
        <v>1845700</v>
      </c>
    </row>
    <row r="140" spans="1:7" x14ac:dyDescent="0.25">
      <c r="A140" s="69">
        <v>3</v>
      </c>
      <c r="B140" s="70" t="s">
        <v>20</v>
      </c>
      <c r="C140" s="55">
        <f>SUM(C141+C150+C158)</f>
        <v>1367457.6</v>
      </c>
      <c r="D140" s="55">
        <f>SUM(D141+D150)</f>
        <v>1492000</v>
      </c>
      <c r="E140" s="55">
        <f>SUM(E141+E150)</f>
        <v>1845700</v>
      </c>
      <c r="F140" s="55">
        <f>SUM(F141+F150)</f>
        <v>1845700</v>
      </c>
      <c r="G140" s="55">
        <f>SUM(G141+G150)</f>
        <v>1845700</v>
      </c>
    </row>
    <row r="141" spans="1:7" ht="26.25" x14ac:dyDescent="0.25">
      <c r="A141" s="69">
        <v>31</v>
      </c>
      <c r="B141" s="70" t="s">
        <v>21</v>
      </c>
      <c r="C141" s="55">
        <f>C142+C147</f>
        <v>1326086.24</v>
      </c>
      <c r="D141" s="55">
        <f>D142+D147</f>
        <v>1454000</v>
      </c>
      <c r="E141" s="55">
        <f>E142+E147</f>
        <v>1794100</v>
      </c>
      <c r="F141" s="55">
        <f>F142+F147</f>
        <v>1794100</v>
      </c>
      <c r="G141" s="55">
        <f>G142+G147</f>
        <v>1794100</v>
      </c>
    </row>
    <row r="142" spans="1:7" x14ac:dyDescent="0.25">
      <c r="A142" s="69">
        <v>311</v>
      </c>
      <c r="B142" s="70" t="s">
        <v>92</v>
      </c>
      <c r="C142" s="55">
        <f>C143+C144+C145+C146</f>
        <v>1146341.69</v>
      </c>
      <c r="D142" s="55">
        <f>D143+D144+D145+D146</f>
        <v>1284000</v>
      </c>
      <c r="E142" s="55">
        <f>E143+E144+E145+E146</f>
        <v>1604000</v>
      </c>
      <c r="F142" s="55">
        <f>F143+F144+F145+F146</f>
        <v>1604000</v>
      </c>
      <c r="G142" s="55">
        <f>G143+G144+G145+G146</f>
        <v>1604000</v>
      </c>
    </row>
    <row r="143" spans="1:7" x14ac:dyDescent="0.25">
      <c r="A143" s="54">
        <v>3111</v>
      </c>
      <c r="B143" s="37" t="s">
        <v>93</v>
      </c>
      <c r="C143" s="52">
        <v>1054309.53</v>
      </c>
      <c r="D143" s="80">
        <v>1200000</v>
      </c>
      <c r="E143" s="52">
        <v>1500000</v>
      </c>
      <c r="F143" s="52">
        <v>1500000</v>
      </c>
      <c r="G143" s="52">
        <v>1500000</v>
      </c>
    </row>
    <row r="144" spans="1:7" ht="26.25" x14ac:dyDescent="0.25">
      <c r="A144" s="54">
        <v>3113</v>
      </c>
      <c r="B144" s="37" t="s">
        <v>116</v>
      </c>
      <c r="C144" s="52">
        <v>13892.57</v>
      </c>
      <c r="D144" s="80">
        <v>15000</v>
      </c>
      <c r="E144" s="52">
        <v>21000</v>
      </c>
      <c r="F144" s="52">
        <v>21000</v>
      </c>
      <c r="G144" s="52">
        <v>21000</v>
      </c>
    </row>
    <row r="145" spans="1:7" ht="26.25" x14ac:dyDescent="0.25">
      <c r="A145" s="54">
        <v>3114</v>
      </c>
      <c r="B145" s="37" t="s">
        <v>117</v>
      </c>
      <c r="C145" s="52">
        <v>30791.15</v>
      </c>
      <c r="D145" s="80">
        <v>30000</v>
      </c>
      <c r="E145" s="52">
        <v>38000</v>
      </c>
      <c r="F145" s="52">
        <v>38000</v>
      </c>
      <c r="G145" s="52">
        <v>38000</v>
      </c>
    </row>
    <row r="146" spans="1:7" ht="26.25" x14ac:dyDescent="0.25">
      <c r="A146" s="54">
        <v>3121</v>
      </c>
      <c r="B146" s="37" t="s">
        <v>94</v>
      </c>
      <c r="C146" s="52">
        <v>47348.44</v>
      </c>
      <c r="D146" s="80">
        <v>39000</v>
      </c>
      <c r="E146" s="52">
        <v>45000</v>
      </c>
      <c r="F146" s="52">
        <v>45000</v>
      </c>
      <c r="G146" s="52">
        <v>45000</v>
      </c>
    </row>
    <row r="147" spans="1:7" x14ac:dyDescent="0.25">
      <c r="A147" s="69">
        <v>313</v>
      </c>
      <c r="B147" s="70" t="s">
        <v>95</v>
      </c>
      <c r="C147" s="55">
        <f>C148+C149</f>
        <v>179744.55</v>
      </c>
      <c r="D147" s="55">
        <f t="shared" ref="D147:G147" si="54">D148+D149</f>
        <v>170000</v>
      </c>
      <c r="E147" s="55">
        <f t="shared" si="54"/>
        <v>190100</v>
      </c>
      <c r="F147" s="55">
        <f t="shared" si="54"/>
        <v>190100</v>
      </c>
      <c r="G147" s="55">
        <f t="shared" si="54"/>
        <v>190100</v>
      </c>
    </row>
    <row r="148" spans="1:7" ht="39" x14ac:dyDescent="0.25">
      <c r="A148" s="54">
        <v>3132</v>
      </c>
      <c r="B148" s="37" t="s">
        <v>96</v>
      </c>
      <c r="C148" s="52">
        <v>179744.55</v>
      </c>
      <c r="D148" s="80">
        <v>170000</v>
      </c>
      <c r="E148" s="52">
        <v>190000</v>
      </c>
      <c r="F148" s="52">
        <v>190000</v>
      </c>
      <c r="G148" s="52">
        <v>190000</v>
      </c>
    </row>
    <row r="149" spans="1:7" ht="26.25" x14ac:dyDescent="0.25">
      <c r="A149" s="54">
        <v>3133</v>
      </c>
      <c r="B149" s="37" t="s">
        <v>191</v>
      </c>
      <c r="C149" s="52">
        <v>0</v>
      </c>
      <c r="D149" s="52">
        <v>0</v>
      </c>
      <c r="E149" s="130">
        <v>100</v>
      </c>
      <c r="F149" s="130">
        <v>100</v>
      </c>
      <c r="G149" s="130">
        <v>100</v>
      </c>
    </row>
    <row r="150" spans="1:7" x14ac:dyDescent="0.25">
      <c r="A150" s="69">
        <v>32</v>
      </c>
      <c r="B150" s="70" t="s">
        <v>32</v>
      </c>
      <c r="C150" s="55">
        <f>SUM(C151+C155+C153)</f>
        <v>41371.360000000001</v>
      </c>
      <c r="D150" s="55">
        <f t="shared" ref="D150:G150" si="55">SUM(D151+D155+D153)</f>
        <v>38000</v>
      </c>
      <c r="E150" s="55">
        <f t="shared" si="55"/>
        <v>51600</v>
      </c>
      <c r="F150" s="55">
        <f t="shared" si="55"/>
        <v>51600</v>
      </c>
      <c r="G150" s="55">
        <f t="shared" si="55"/>
        <v>51600</v>
      </c>
    </row>
    <row r="151" spans="1:7" ht="26.25" x14ac:dyDescent="0.25">
      <c r="A151" s="69">
        <v>321</v>
      </c>
      <c r="B151" s="70" t="s">
        <v>54</v>
      </c>
      <c r="C151" s="55">
        <f t="shared" ref="C151:G151" si="56">SUM(C152)</f>
        <v>36996.480000000003</v>
      </c>
      <c r="D151" s="55">
        <f t="shared" si="56"/>
        <v>35000</v>
      </c>
      <c r="E151" s="55">
        <f t="shared" si="56"/>
        <v>45000</v>
      </c>
      <c r="F151" s="55">
        <f t="shared" si="56"/>
        <v>45000</v>
      </c>
      <c r="G151" s="55">
        <f t="shared" si="56"/>
        <v>45000</v>
      </c>
    </row>
    <row r="152" spans="1:7" ht="39" x14ac:dyDescent="0.25">
      <c r="A152" s="54">
        <v>3212</v>
      </c>
      <c r="B152" s="37" t="s">
        <v>97</v>
      </c>
      <c r="C152" s="52">
        <v>36996.480000000003</v>
      </c>
      <c r="D152" s="80">
        <v>35000</v>
      </c>
      <c r="E152" s="52">
        <v>45000</v>
      </c>
      <c r="F152" s="52">
        <v>45000</v>
      </c>
      <c r="G152" s="52">
        <v>45000</v>
      </c>
    </row>
    <row r="153" spans="1:7" x14ac:dyDescent="0.25">
      <c r="A153" s="36">
        <v>323</v>
      </c>
      <c r="B153" s="41" t="s">
        <v>63</v>
      </c>
      <c r="C153" s="51">
        <f>C154</f>
        <v>0</v>
      </c>
      <c r="D153" s="51">
        <f t="shared" ref="D153:G153" si="57">D154</f>
        <v>100</v>
      </c>
      <c r="E153" s="51">
        <f t="shared" si="57"/>
        <v>100</v>
      </c>
      <c r="F153" s="51">
        <f t="shared" si="57"/>
        <v>100</v>
      </c>
      <c r="G153" s="51">
        <f t="shared" si="57"/>
        <v>100</v>
      </c>
    </row>
    <row r="154" spans="1:7" ht="26.25" x14ac:dyDescent="0.25">
      <c r="A154" s="54">
        <v>3237</v>
      </c>
      <c r="B154" s="37" t="s">
        <v>69</v>
      </c>
      <c r="C154" s="52">
        <v>0</v>
      </c>
      <c r="D154" s="80">
        <v>100</v>
      </c>
      <c r="E154" s="52">
        <v>100</v>
      </c>
      <c r="F154" s="52">
        <v>100</v>
      </c>
      <c r="G154" s="52">
        <v>100</v>
      </c>
    </row>
    <row r="155" spans="1:7" ht="26.25" x14ac:dyDescent="0.25">
      <c r="A155" s="36">
        <v>329</v>
      </c>
      <c r="B155" s="41" t="s">
        <v>72</v>
      </c>
      <c r="C155" s="51">
        <f>SUM(C156:C157)</f>
        <v>4374.88</v>
      </c>
      <c r="D155" s="51">
        <f t="shared" ref="D155:G155" si="58">SUM(D156:D157)</f>
        <v>2900</v>
      </c>
      <c r="E155" s="51">
        <f t="shared" si="58"/>
        <v>6500</v>
      </c>
      <c r="F155" s="51">
        <f>SUM(F156:F157)</f>
        <v>6500</v>
      </c>
      <c r="G155" s="51">
        <f t="shared" si="58"/>
        <v>6500</v>
      </c>
    </row>
    <row r="156" spans="1:7" x14ac:dyDescent="0.25">
      <c r="A156" s="54">
        <v>3295</v>
      </c>
      <c r="B156" s="37" t="s">
        <v>118</v>
      </c>
      <c r="C156" s="52">
        <v>4374.88</v>
      </c>
      <c r="D156" s="80">
        <v>2900</v>
      </c>
      <c r="E156" s="52">
        <v>3500</v>
      </c>
      <c r="F156" s="52">
        <v>3500</v>
      </c>
      <c r="G156" s="52">
        <v>3500</v>
      </c>
    </row>
    <row r="157" spans="1:7" ht="26.25" x14ac:dyDescent="0.25">
      <c r="A157" s="54">
        <v>3296</v>
      </c>
      <c r="B157" s="37" t="s">
        <v>190</v>
      </c>
      <c r="C157" s="52">
        <v>0</v>
      </c>
      <c r="D157" s="52">
        <v>0</v>
      </c>
      <c r="E157" s="130">
        <v>3000</v>
      </c>
      <c r="F157" s="130">
        <v>3000</v>
      </c>
      <c r="G157" s="130">
        <v>3000</v>
      </c>
    </row>
    <row r="158" spans="1:7" x14ac:dyDescent="0.25">
      <c r="A158" s="36">
        <v>343</v>
      </c>
      <c r="B158" s="41" t="s">
        <v>114</v>
      </c>
      <c r="C158" s="51">
        <f>C159</f>
        <v>0</v>
      </c>
      <c r="D158" s="51">
        <f t="shared" ref="D158:G158" si="59">D159</f>
        <v>0</v>
      </c>
      <c r="E158" s="51">
        <f t="shared" si="59"/>
        <v>5000</v>
      </c>
      <c r="F158" s="51">
        <f>F159</f>
        <v>5000</v>
      </c>
      <c r="G158" s="51">
        <f t="shared" si="59"/>
        <v>5000</v>
      </c>
    </row>
    <row r="159" spans="1:7" x14ac:dyDescent="0.25">
      <c r="A159" s="54">
        <v>3433</v>
      </c>
      <c r="B159" s="37" t="s">
        <v>114</v>
      </c>
      <c r="C159" s="52">
        <v>0</v>
      </c>
      <c r="D159" s="52">
        <v>0</v>
      </c>
      <c r="E159" s="130">
        <v>5000</v>
      </c>
      <c r="F159" s="130">
        <v>5000</v>
      </c>
      <c r="G159" s="130">
        <v>5000</v>
      </c>
    </row>
    <row r="160" spans="1:7" ht="38.25" x14ac:dyDescent="0.25">
      <c r="A160" s="71" t="s">
        <v>181</v>
      </c>
      <c r="B160" s="72" t="s">
        <v>182</v>
      </c>
      <c r="C160" s="73">
        <f>C161</f>
        <v>82389.149999999994</v>
      </c>
      <c r="D160" s="73">
        <f>D161</f>
        <v>90000</v>
      </c>
      <c r="E160" s="73">
        <f>E161</f>
        <v>90000</v>
      </c>
      <c r="F160" s="73">
        <f t="shared" ref="F160:G160" si="60">F161</f>
        <v>90000</v>
      </c>
      <c r="G160" s="73">
        <f t="shared" si="60"/>
        <v>90000</v>
      </c>
    </row>
    <row r="161" spans="1:7" ht="39" x14ac:dyDescent="0.25">
      <c r="A161" s="65" t="s">
        <v>138</v>
      </c>
      <c r="B161" s="66" t="s">
        <v>143</v>
      </c>
      <c r="C161" s="68">
        <f>C162+C166</f>
        <v>82389.149999999994</v>
      </c>
      <c r="D161" s="68">
        <f>D162+D166</f>
        <v>90000</v>
      </c>
      <c r="E161" s="68">
        <f>E162+E166</f>
        <v>90000</v>
      </c>
      <c r="F161" s="68">
        <f t="shared" ref="F161:G161" si="61">F162+F166</f>
        <v>90000</v>
      </c>
      <c r="G161" s="68">
        <f t="shared" si="61"/>
        <v>90000</v>
      </c>
    </row>
    <row r="162" spans="1:7" x14ac:dyDescent="0.25">
      <c r="A162" s="69">
        <v>3</v>
      </c>
      <c r="B162" s="70" t="s">
        <v>20</v>
      </c>
      <c r="C162" s="55">
        <f t="shared" ref="C162:G164" si="62">SUM(C163)</f>
        <v>56499.72</v>
      </c>
      <c r="D162" s="55">
        <f t="shared" si="62"/>
        <v>48000</v>
      </c>
      <c r="E162" s="55">
        <f t="shared" si="62"/>
        <v>55000</v>
      </c>
      <c r="F162" s="55">
        <f t="shared" si="62"/>
        <v>55000</v>
      </c>
      <c r="G162" s="55">
        <f t="shared" si="62"/>
        <v>55000</v>
      </c>
    </row>
    <row r="163" spans="1:7" ht="64.5" x14ac:dyDescent="0.25">
      <c r="A163" s="69">
        <v>37</v>
      </c>
      <c r="B163" s="70" t="s">
        <v>80</v>
      </c>
      <c r="C163" s="55">
        <f t="shared" si="62"/>
        <v>56499.72</v>
      </c>
      <c r="D163" s="55">
        <f t="shared" si="62"/>
        <v>48000</v>
      </c>
      <c r="E163" s="55">
        <f t="shared" si="62"/>
        <v>55000</v>
      </c>
      <c r="F163" s="55">
        <f t="shared" si="62"/>
        <v>55000</v>
      </c>
      <c r="G163" s="55">
        <f t="shared" si="62"/>
        <v>55000</v>
      </c>
    </row>
    <row r="164" spans="1:7" ht="51.75" x14ac:dyDescent="0.25">
      <c r="A164" s="69">
        <v>372</v>
      </c>
      <c r="B164" s="70" t="s">
        <v>81</v>
      </c>
      <c r="C164" s="55">
        <f t="shared" si="62"/>
        <v>56499.72</v>
      </c>
      <c r="D164" s="55">
        <f t="shared" si="62"/>
        <v>48000</v>
      </c>
      <c r="E164" s="55">
        <f t="shared" si="62"/>
        <v>55000</v>
      </c>
      <c r="F164" s="55">
        <f t="shared" si="62"/>
        <v>55000</v>
      </c>
      <c r="G164" s="55">
        <f t="shared" si="62"/>
        <v>55000</v>
      </c>
    </row>
    <row r="165" spans="1:7" ht="26.25" x14ac:dyDescent="0.25">
      <c r="A165" s="54">
        <v>3722</v>
      </c>
      <c r="B165" s="37" t="s">
        <v>137</v>
      </c>
      <c r="C165" s="52">
        <v>56499.72</v>
      </c>
      <c r="D165" s="109">
        <v>48000</v>
      </c>
      <c r="E165" s="52">
        <v>55000</v>
      </c>
      <c r="F165" s="52">
        <v>55000</v>
      </c>
      <c r="G165" s="52">
        <v>55000</v>
      </c>
    </row>
    <row r="166" spans="1:7" ht="39" x14ac:dyDescent="0.25">
      <c r="A166" s="36">
        <v>4</v>
      </c>
      <c r="B166" s="41" t="s">
        <v>22</v>
      </c>
      <c r="C166" s="51">
        <f>C167</f>
        <v>25889.43</v>
      </c>
      <c r="D166" s="51">
        <f t="shared" ref="D166:G168" si="63">D167</f>
        <v>42000</v>
      </c>
      <c r="E166" s="51">
        <f t="shared" si="63"/>
        <v>35000</v>
      </c>
      <c r="F166" s="51">
        <f t="shared" si="63"/>
        <v>35000</v>
      </c>
      <c r="G166" s="51">
        <f t="shared" si="63"/>
        <v>35000</v>
      </c>
    </row>
    <row r="167" spans="1:7" ht="38.25" x14ac:dyDescent="0.25">
      <c r="A167" s="36">
        <v>42</v>
      </c>
      <c r="B167" s="74" t="s">
        <v>44</v>
      </c>
      <c r="C167" s="51">
        <f>C168</f>
        <v>25889.43</v>
      </c>
      <c r="D167" s="51">
        <v>42000</v>
      </c>
      <c r="E167" s="51">
        <f t="shared" si="63"/>
        <v>35000</v>
      </c>
      <c r="F167" s="51">
        <f t="shared" si="63"/>
        <v>35000</v>
      </c>
      <c r="G167" s="51">
        <f t="shared" si="63"/>
        <v>35000</v>
      </c>
    </row>
    <row r="168" spans="1:7" ht="51.75" x14ac:dyDescent="0.25">
      <c r="A168" s="36">
        <v>424</v>
      </c>
      <c r="B168" s="41" t="s">
        <v>119</v>
      </c>
      <c r="C168" s="51">
        <f>C169</f>
        <v>25889.43</v>
      </c>
      <c r="D168" s="51">
        <f>D169</f>
        <v>42000</v>
      </c>
      <c r="E168" s="51">
        <f t="shared" si="63"/>
        <v>35000</v>
      </c>
      <c r="F168" s="51">
        <f t="shared" si="63"/>
        <v>35000</v>
      </c>
      <c r="G168" s="51">
        <f t="shared" si="63"/>
        <v>35000</v>
      </c>
    </row>
    <row r="169" spans="1:7" x14ac:dyDescent="0.25">
      <c r="A169" s="54">
        <v>4241</v>
      </c>
      <c r="B169" s="37" t="s">
        <v>120</v>
      </c>
      <c r="C169" s="52">
        <v>25889.43</v>
      </c>
      <c r="D169" s="53">
        <v>42000</v>
      </c>
      <c r="E169" s="52">
        <v>35000</v>
      </c>
      <c r="F169" s="52">
        <v>35000</v>
      </c>
      <c r="G169" s="52">
        <v>35000</v>
      </c>
    </row>
    <row r="170" spans="1:7" ht="38.25" x14ac:dyDescent="0.25">
      <c r="A170" s="75" t="s">
        <v>87</v>
      </c>
      <c r="B170" s="76" t="s">
        <v>121</v>
      </c>
      <c r="C170" s="77">
        <f>C171</f>
        <v>3829.62</v>
      </c>
      <c r="D170" s="77">
        <f t="shared" ref="D170:G174" si="64">D171</f>
        <v>4000</v>
      </c>
      <c r="E170" s="77">
        <f t="shared" si="64"/>
        <v>210000</v>
      </c>
      <c r="F170" s="77">
        <f t="shared" si="64"/>
        <v>210000</v>
      </c>
      <c r="G170" s="77">
        <f t="shared" si="64"/>
        <v>210000</v>
      </c>
    </row>
    <row r="171" spans="1:7" ht="38.25" x14ac:dyDescent="0.25">
      <c r="A171" s="82" t="s">
        <v>138</v>
      </c>
      <c r="B171" s="83" t="s">
        <v>144</v>
      </c>
      <c r="C171" s="67">
        <f t="shared" ref="C171:D171" si="65">C172</f>
        <v>3829.62</v>
      </c>
      <c r="D171" s="67">
        <f t="shared" si="65"/>
        <v>4000</v>
      </c>
      <c r="E171" s="67">
        <f t="shared" si="64"/>
        <v>210000</v>
      </c>
      <c r="F171" s="67">
        <f t="shared" si="64"/>
        <v>210000</v>
      </c>
      <c r="G171" s="67">
        <f t="shared" si="64"/>
        <v>210000</v>
      </c>
    </row>
    <row r="172" spans="1:7" x14ac:dyDescent="0.25">
      <c r="A172" s="78">
        <v>3</v>
      </c>
      <c r="B172" s="70" t="s">
        <v>20</v>
      </c>
      <c r="C172" s="55">
        <f>C174</f>
        <v>3829.62</v>
      </c>
      <c r="D172" s="55">
        <f>D174</f>
        <v>4000</v>
      </c>
      <c r="E172" s="55">
        <f>E174</f>
        <v>210000</v>
      </c>
      <c r="F172" s="55">
        <f>F174</f>
        <v>210000</v>
      </c>
      <c r="G172" s="55">
        <f>G174</f>
        <v>210000</v>
      </c>
    </row>
    <row r="173" spans="1:7" x14ac:dyDescent="0.25">
      <c r="A173" s="69">
        <v>32</v>
      </c>
      <c r="B173" s="70" t="s">
        <v>32</v>
      </c>
      <c r="C173" s="55">
        <f>C174</f>
        <v>3829.62</v>
      </c>
      <c r="D173" s="55">
        <f>D174</f>
        <v>4000</v>
      </c>
      <c r="E173" s="55">
        <f>E174</f>
        <v>210000</v>
      </c>
      <c r="F173" s="55">
        <f>F174</f>
        <v>210000</v>
      </c>
      <c r="G173" s="55">
        <f>G174</f>
        <v>210000</v>
      </c>
    </row>
    <row r="174" spans="1:7" ht="26.25" x14ac:dyDescent="0.25">
      <c r="A174" s="81">
        <v>322</v>
      </c>
      <c r="B174" s="41" t="s">
        <v>58</v>
      </c>
      <c r="C174" s="51">
        <f t="shared" ref="C174" si="66">C175</f>
        <v>3829.62</v>
      </c>
      <c r="D174" s="51">
        <v>4000</v>
      </c>
      <c r="E174" s="51">
        <f t="shared" si="64"/>
        <v>210000</v>
      </c>
      <c r="F174" s="51">
        <f t="shared" si="64"/>
        <v>210000</v>
      </c>
      <c r="G174" s="51">
        <f t="shared" si="64"/>
        <v>210000</v>
      </c>
    </row>
    <row r="175" spans="1:7" x14ac:dyDescent="0.25">
      <c r="A175" s="79">
        <v>3222</v>
      </c>
      <c r="B175" s="37" t="s">
        <v>104</v>
      </c>
      <c r="C175" s="52">
        <v>3829.62</v>
      </c>
      <c r="D175" s="80">
        <v>4000</v>
      </c>
      <c r="E175" s="52">
        <v>210000</v>
      </c>
      <c r="F175" s="52">
        <v>210000</v>
      </c>
      <c r="G175" s="52">
        <v>210000</v>
      </c>
    </row>
    <row r="176" spans="1:7" ht="38.25" x14ac:dyDescent="0.25">
      <c r="A176" s="48" t="s">
        <v>122</v>
      </c>
      <c r="B176" s="49" t="s">
        <v>123</v>
      </c>
      <c r="C176" s="50">
        <f t="shared" ref="C176" si="67">C177+C195</f>
        <v>45963.26999999999</v>
      </c>
      <c r="D176" s="50">
        <f>D177+D195</f>
        <v>57800</v>
      </c>
      <c r="E176" s="50">
        <f>E177+E195</f>
        <v>77050</v>
      </c>
      <c r="F176" s="50">
        <f t="shared" ref="F176:G176" si="68">F177+F195</f>
        <v>77050</v>
      </c>
      <c r="G176" s="50">
        <f t="shared" si="68"/>
        <v>77050</v>
      </c>
    </row>
    <row r="177" spans="1:7" ht="38.25" x14ac:dyDescent="0.25">
      <c r="A177" s="84" t="s">
        <v>138</v>
      </c>
      <c r="B177" s="85" t="s">
        <v>141</v>
      </c>
      <c r="C177" s="86">
        <f t="shared" ref="C177:D177" si="69">C178</f>
        <v>18672.87</v>
      </c>
      <c r="D177" s="86">
        <f t="shared" si="69"/>
        <v>29950</v>
      </c>
      <c r="E177" s="86">
        <f>E178</f>
        <v>37050</v>
      </c>
      <c r="F177" s="86">
        <f>F178</f>
        <v>37050</v>
      </c>
      <c r="G177" s="86">
        <f>G178</f>
        <v>37050</v>
      </c>
    </row>
    <row r="178" spans="1:7" x14ac:dyDescent="0.25">
      <c r="A178" s="36">
        <v>3</v>
      </c>
      <c r="B178" s="41" t="s">
        <v>20</v>
      </c>
      <c r="C178" s="51">
        <f t="shared" ref="C178:D178" si="70">SUM(C179+C187)</f>
        <v>18672.87</v>
      </c>
      <c r="D178" s="51">
        <f t="shared" si="70"/>
        <v>29950</v>
      </c>
      <c r="E178" s="51">
        <f>SUM(E179+E187)</f>
        <v>37050</v>
      </c>
      <c r="F178" s="51">
        <f>SUM(F179+F187)</f>
        <v>37050</v>
      </c>
      <c r="G178" s="51">
        <f>SUM(G179+G187)</f>
        <v>37050</v>
      </c>
    </row>
    <row r="179" spans="1:7" ht="26.25" x14ac:dyDescent="0.25">
      <c r="A179" s="36">
        <v>31</v>
      </c>
      <c r="B179" s="41" t="s">
        <v>21</v>
      </c>
      <c r="C179" s="51">
        <f>SUM(C180+C183+C185)</f>
        <v>17511.23</v>
      </c>
      <c r="D179" s="51">
        <f t="shared" ref="D179" si="71">SUM(D180+D183+D185)</f>
        <v>29300</v>
      </c>
      <c r="E179" s="51">
        <f>SUM(E180+E183+E185)</f>
        <v>31250</v>
      </c>
      <c r="F179" s="51">
        <f>SUM(F180+F183+F185)</f>
        <v>31250</v>
      </c>
      <c r="G179" s="51">
        <f>SUM(G180+G183+G185)</f>
        <v>31250</v>
      </c>
    </row>
    <row r="180" spans="1:7" x14ac:dyDescent="0.25">
      <c r="A180" s="36">
        <v>311</v>
      </c>
      <c r="B180" s="41" t="s">
        <v>92</v>
      </c>
      <c r="C180" s="51">
        <f t="shared" ref="C180:E180" si="72">C181+C182</f>
        <v>17511.23</v>
      </c>
      <c r="D180" s="51">
        <f t="shared" si="72"/>
        <v>29100</v>
      </c>
      <c r="E180" s="51">
        <f t="shared" si="72"/>
        <v>30100</v>
      </c>
      <c r="F180" s="51">
        <f>F181+F182</f>
        <v>30100</v>
      </c>
      <c r="G180" s="51">
        <f>G181+G182</f>
        <v>30100</v>
      </c>
    </row>
    <row r="181" spans="1:7" x14ac:dyDescent="0.25">
      <c r="A181" s="54">
        <v>3111</v>
      </c>
      <c r="B181" s="37" t="s">
        <v>93</v>
      </c>
      <c r="C181" s="52">
        <v>17511.23</v>
      </c>
      <c r="D181" s="80">
        <v>29000</v>
      </c>
      <c r="E181" s="52">
        <v>30000</v>
      </c>
      <c r="F181" s="52">
        <v>30000</v>
      </c>
      <c r="G181" s="52">
        <v>30000</v>
      </c>
    </row>
    <row r="182" spans="1:7" ht="26.25" x14ac:dyDescent="0.25">
      <c r="A182" s="54">
        <v>3113</v>
      </c>
      <c r="B182" s="37" t="s">
        <v>116</v>
      </c>
      <c r="C182" s="52">
        <v>0</v>
      </c>
      <c r="D182" s="80">
        <v>100</v>
      </c>
      <c r="E182" s="52">
        <v>100</v>
      </c>
      <c r="F182" s="52">
        <v>100</v>
      </c>
      <c r="G182" s="52">
        <v>100</v>
      </c>
    </row>
    <row r="183" spans="1:7" ht="26.25" x14ac:dyDescent="0.25">
      <c r="A183" s="36">
        <v>312</v>
      </c>
      <c r="B183" s="41" t="s">
        <v>94</v>
      </c>
      <c r="C183" s="51">
        <f t="shared" ref="C183:D183" si="73">SUM(C184)</f>
        <v>0</v>
      </c>
      <c r="D183" s="51">
        <f t="shared" si="73"/>
        <v>100</v>
      </c>
      <c r="E183" s="51">
        <f>SUM(E184)</f>
        <v>1000</v>
      </c>
      <c r="F183" s="51">
        <f>SUM(F184)</f>
        <v>1000</v>
      </c>
      <c r="G183" s="51">
        <f>SUM(G184)</f>
        <v>1000</v>
      </c>
    </row>
    <row r="184" spans="1:7" ht="26.25" x14ac:dyDescent="0.25">
      <c r="A184" s="54">
        <v>3121</v>
      </c>
      <c r="B184" s="37" t="s">
        <v>94</v>
      </c>
      <c r="C184" s="52">
        <v>0</v>
      </c>
      <c r="D184" s="80">
        <v>100</v>
      </c>
      <c r="E184" s="52">
        <v>1000</v>
      </c>
      <c r="F184" s="52">
        <v>1000</v>
      </c>
      <c r="G184" s="52">
        <v>1000</v>
      </c>
    </row>
    <row r="185" spans="1:7" x14ac:dyDescent="0.25">
      <c r="A185" s="36">
        <v>313</v>
      </c>
      <c r="B185" s="41" t="s">
        <v>95</v>
      </c>
      <c r="C185" s="51">
        <f t="shared" ref="C185:D185" si="74">SUM(C186)</f>
        <v>0</v>
      </c>
      <c r="D185" s="51">
        <f t="shared" si="74"/>
        <v>100</v>
      </c>
      <c r="E185" s="51">
        <f>SUM(E186)</f>
        <v>150</v>
      </c>
      <c r="F185" s="51">
        <f>SUM(F186)</f>
        <v>150</v>
      </c>
      <c r="G185" s="51">
        <f>SUM(G186)</f>
        <v>150</v>
      </c>
    </row>
    <row r="186" spans="1:7" ht="39" x14ac:dyDescent="0.25">
      <c r="A186" s="54">
        <v>3132</v>
      </c>
      <c r="B186" s="37" t="s">
        <v>96</v>
      </c>
      <c r="C186" s="52">
        <v>0</v>
      </c>
      <c r="D186" s="109">
        <v>100</v>
      </c>
      <c r="E186" s="52">
        <v>150</v>
      </c>
      <c r="F186" s="52">
        <v>150</v>
      </c>
      <c r="G186" s="52">
        <v>150</v>
      </c>
    </row>
    <row r="187" spans="1:7" x14ac:dyDescent="0.25">
      <c r="A187" s="36">
        <v>32</v>
      </c>
      <c r="B187" s="41" t="s">
        <v>32</v>
      </c>
      <c r="C187" s="51">
        <f t="shared" ref="C187" si="75">C188+C191</f>
        <v>1161.6399999999999</v>
      </c>
      <c r="D187" s="51">
        <f>D188+D191</f>
        <v>650</v>
      </c>
      <c r="E187" s="51">
        <f>E188+E191</f>
        <v>5800</v>
      </c>
      <c r="F187" s="51">
        <f>F188+F191</f>
        <v>5800</v>
      </c>
      <c r="G187" s="51">
        <f>G188+G191</f>
        <v>5800</v>
      </c>
    </row>
    <row r="188" spans="1:7" ht="26.25" x14ac:dyDescent="0.25">
      <c r="A188" s="36">
        <v>321</v>
      </c>
      <c r="B188" s="41" t="s">
        <v>54</v>
      </c>
      <c r="C188" s="51">
        <f t="shared" ref="C188" si="76">C189+C190</f>
        <v>0</v>
      </c>
      <c r="D188" s="51">
        <v>200</v>
      </c>
      <c r="E188" s="51">
        <f>E189+E190</f>
        <v>300</v>
      </c>
      <c r="F188" s="51">
        <f>F189+F190</f>
        <v>300</v>
      </c>
      <c r="G188" s="51">
        <f>G189+G190</f>
        <v>300</v>
      </c>
    </row>
    <row r="189" spans="1:7" ht="39" x14ac:dyDescent="0.25">
      <c r="A189" s="54">
        <v>3212</v>
      </c>
      <c r="B189" s="37" t="s">
        <v>97</v>
      </c>
      <c r="C189" s="52">
        <v>0</v>
      </c>
      <c r="D189" s="53">
        <v>100</v>
      </c>
      <c r="E189" s="52">
        <v>150</v>
      </c>
      <c r="F189" s="52">
        <v>150</v>
      </c>
      <c r="G189" s="52">
        <v>150</v>
      </c>
    </row>
    <row r="190" spans="1:7" ht="26.25" x14ac:dyDescent="0.25">
      <c r="A190" s="54">
        <v>3214</v>
      </c>
      <c r="B190" s="37" t="s">
        <v>57</v>
      </c>
      <c r="C190" s="52">
        <v>0</v>
      </c>
      <c r="D190" s="53">
        <v>100</v>
      </c>
      <c r="E190" s="52">
        <v>150</v>
      </c>
      <c r="F190" s="52">
        <v>150</v>
      </c>
      <c r="G190" s="52">
        <v>150</v>
      </c>
    </row>
    <row r="191" spans="1:7" ht="26.25" x14ac:dyDescent="0.25">
      <c r="A191" s="36">
        <v>322</v>
      </c>
      <c r="B191" s="41" t="s">
        <v>58</v>
      </c>
      <c r="C191" s="51">
        <f>C192+C193+C194</f>
        <v>1161.6399999999999</v>
      </c>
      <c r="D191" s="51">
        <v>450</v>
      </c>
      <c r="E191" s="51">
        <f>E192+E193+E194</f>
        <v>5500</v>
      </c>
      <c r="F191" s="51">
        <f>F192+F193+F194</f>
        <v>5500</v>
      </c>
      <c r="G191" s="51">
        <f>G192+G193+G194</f>
        <v>5500</v>
      </c>
    </row>
    <row r="192" spans="1:7" ht="26.25" x14ac:dyDescent="0.25">
      <c r="A192" s="54">
        <v>3221</v>
      </c>
      <c r="B192" s="37" t="s">
        <v>124</v>
      </c>
      <c r="C192" s="52">
        <v>305.81</v>
      </c>
      <c r="D192" s="53">
        <v>300</v>
      </c>
      <c r="E192" s="52">
        <v>1000</v>
      </c>
      <c r="F192" s="52">
        <v>1000</v>
      </c>
      <c r="G192" s="52">
        <v>1000</v>
      </c>
    </row>
    <row r="193" spans="1:7" x14ac:dyDescent="0.25">
      <c r="A193" s="54">
        <v>3222</v>
      </c>
      <c r="B193" s="37" t="s">
        <v>104</v>
      </c>
      <c r="C193" s="52">
        <v>218.35</v>
      </c>
      <c r="D193" s="53">
        <v>100</v>
      </c>
      <c r="E193" s="52">
        <v>4000</v>
      </c>
      <c r="F193" s="52">
        <v>4000</v>
      </c>
      <c r="G193" s="52">
        <v>4000</v>
      </c>
    </row>
    <row r="194" spans="1:7" ht="26.25" x14ac:dyDescent="0.25">
      <c r="A194" s="54">
        <v>3225</v>
      </c>
      <c r="B194" s="37" t="s">
        <v>105</v>
      </c>
      <c r="C194" s="52">
        <v>637.48</v>
      </c>
      <c r="D194" s="53">
        <v>50</v>
      </c>
      <c r="E194" s="52">
        <v>500</v>
      </c>
      <c r="F194" s="52">
        <v>500</v>
      </c>
      <c r="G194" s="52">
        <v>500</v>
      </c>
    </row>
    <row r="195" spans="1:7" ht="39" x14ac:dyDescent="0.25">
      <c r="A195" s="65" t="s">
        <v>138</v>
      </c>
      <c r="B195" s="66" t="s">
        <v>145</v>
      </c>
      <c r="C195" s="67">
        <f t="shared" ref="C195:D195" si="77">C196</f>
        <v>27290.399999999994</v>
      </c>
      <c r="D195" s="67">
        <f t="shared" si="77"/>
        <v>27850</v>
      </c>
      <c r="E195" s="67">
        <f>E196</f>
        <v>40000</v>
      </c>
      <c r="F195" s="67">
        <f>F196</f>
        <v>40000</v>
      </c>
      <c r="G195" s="67">
        <f>G196</f>
        <v>40000</v>
      </c>
    </row>
    <row r="196" spans="1:7" x14ac:dyDescent="0.25">
      <c r="A196" s="36">
        <v>3</v>
      </c>
      <c r="B196" s="41" t="s">
        <v>20</v>
      </c>
      <c r="C196" s="51">
        <f t="shared" ref="C196:D196" si="78">SUM(C197+C205)</f>
        <v>27290.399999999994</v>
      </c>
      <c r="D196" s="51">
        <f t="shared" si="78"/>
        <v>27850</v>
      </c>
      <c r="E196" s="51">
        <f>SUM(E197+E205)</f>
        <v>40000</v>
      </c>
      <c r="F196" s="51">
        <f>SUM(F197+F205)</f>
        <v>40000</v>
      </c>
      <c r="G196" s="51">
        <f>SUM(G197+G205)</f>
        <v>40000</v>
      </c>
    </row>
    <row r="197" spans="1:7" ht="26.25" x14ac:dyDescent="0.25">
      <c r="A197" s="36">
        <v>31</v>
      </c>
      <c r="B197" s="41" t="s">
        <v>21</v>
      </c>
      <c r="C197" s="51">
        <f>SUM(C198+C201+C203)</f>
        <v>25933.119999999995</v>
      </c>
      <c r="D197" s="51">
        <f t="shared" ref="D197" si="79">SUM(D198+D201+D203)</f>
        <v>25650</v>
      </c>
      <c r="E197" s="51">
        <f>SUM(E198+E201+E203)</f>
        <v>37000</v>
      </c>
      <c r="F197" s="51">
        <f>SUM(F198+F201+F203)</f>
        <v>37000</v>
      </c>
      <c r="G197" s="51">
        <f>SUM(G198+G201+G203)</f>
        <v>37000</v>
      </c>
    </row>
    <row r="198" spans="1:7" x14ac:dyDescent="0.25">
      <c r="A198" s="36">
        <v>311</v>
      </c>
      <c r="B198" s="41" t="s">
        <v>92</v>
      </c>
      <c r="C198" s="51">
        <f t="shared" ref="C198:D198" si="80">C199+C200</f>
        <v>18163.53</v>
      </c>
      <c r="D198" s="51">
        <f t="shared" si="80"/>
        <v>18250</v>
      </c>
      <c r="E198" s="51">
        <f>E199+E200</f>
        <v>28500</v>
      </c>
      <c r="F198" s="51">
        <f>F199+F200</f>
        <v>28500</v>
      </c>
      <c r="G198" s="51">
        <f>G199+G200</f>
        <v>28500</v>
      </c>
    </row>
    <row r="199" spans="1:7" x14ac:dyDescent="0.25">
      <c r="A199" s="54">
        <v>3111</v>
      </c>
      <c r="B199" s="37" t="s">
        <v>93</v>
      </c>
      <c r="C199" s="52">
        <v>18163.53</v>
      </c>
      <c r="D199" s="80">
        <v>18000</v>
      </c>
      <c r="E199" s="52">
        <v>28000</v>
      </c>
      <c r="F199" s="52">
        <v>28000</v>
      </c>
      <c r="G199" s="52">
        <v>28000</v>
      </c>
    </row>
    <row r="200" spans="1:7" ht="26.25" x14ac:dyDescent="0.25">
      <c r="A200" s="54">
        <v>3113</v>
      </c>
      <c r="B200" s="37" t="s">
        <v>116</v>
      </c>
      <c r="C200" s="52">
        <v>0</v>
      </c>
      <c r="D200" s="80">
        <v>250</v>
      </c>
      <c r="E200" s="52">
        <v>500</v>
      </c>
      <c r="F200" s="52">
        <v>500</v>
      </c>
      <c r="G200" s="52">
        <v>500</v>
      </c>
    </row>
    <row r="201" spans="1:7" ht="26.25" x14ac:dyDescent="0.25">
      <c r="A201" s="36">
        <v>312</v>
      </c>
      <c r="B201" s="41" t="s">
        <v>94</v>
      </c>
      <c r="C201" s="51">
        <f>C202</f>
        <v>3323.69</v>
      </c>
      <c r="D201" s="51">
        <f>SUM(D202)</f>
        <v>3600</v>
      </c>
      <c r="E201" s="51">
        <f>SUM(E202)</f>
        <v>4000</v>
      </c>
      <c r="F201" s="51">
        <f>SUM(F202)</f>
        <v>4000</v>
      </c>
      <c r="G201" s="51">
        <f>SUM(G202)</f>
        <v>4000</v>
      </c>
    </row>
    <row r="202" spans="1:7" ht="26.25" x14ac:dyDescent="0.25">
      <c r="A202" s="54">
        <v>3121</v>
      </c>
      <c r="B202" s="37" t="s">
        <v>94</v>
      </c>
      <c r="C202" s="52">
        <v>3323.69</v>
      </c>
      <c r="D202" s="53">
        <v>3600</v>
      </c>
      <c r="E202" s="52">
        <v>4000</v>
      </c>
      <c r="F202" s="52">
        <v>4000</v>
      </c>
      <c r="G202" s="52">
        <v>4000</v>
      </c>
    </row>
    <row r="203" spans="1:7" x14ac:dyDescent="0.25">
      <c r="A203" s="36">
        <v>313</v>
      </c>
      <c r="B203" s="41" t="s">
        <v>95</v>
      </c>
      <c r="C203" s="51">
        <f t="shared" ref="C203:D203" si="81">SUM(C204)</f>
        <v>4445.8999999999996</v>
      </c>
      <c r="D203" s="51">
        <f t="shared" si="81"/>
        <v>3800</v>
      </c>
      <c r="E203" s="51">
        <f>SUM(E204)</f>
        <v>4500</v>
      </c>
      <c r="F203" s="51">
        <f>SUM(F204)</f>
        <v>4500</v>
      </c>
      <c r="G203" s="51">
        <f>SUM(G204)</f>
        <v>4500</v>
      </c>
    </row>
    <row r="204" spans="1:7" ht="39" x14ac:dyDescent="0.25">
      <c r="A204" s="54">
        <v>3132</v>
      </c>
      <c r="B204" s="37" t="s">
        <v>96</v>
      </c>
      <c r="C204" s="52">
        <v>4445.8999999999996</v>
      </c>
      <c r="D204" s="53">
        <v>3800</v>
      </c>
      <c r="E204" s="52">
        <v>4500</v>
      </c>
      <c r="F204" s="52">
        <v>4500</v>
      </c>
      <c r="G204" s="52">
        <v>4500</v>
      </c>
    </row>
    <row r="205" spans="1:7" x14ac:dyDescent="0.25">
      <c r="A205" s="36">
        <v>32</v>
      </c>
      <c r="B205" s="41" t="s">
        <v>32</v>
      </c>
      <c r="C205" s="51">
        <f t="shared" ref="C205:D205" si="82">C206</f>
        <v>1357.28</v>
      </c>
      <c r="D205" s="51">
        <f t="shared" si="82"/>
        <v>2200</v>
      </c>
      <c r="E205" s="51">
        <f>E206</f>
        <v>3000</v>
      </c>
      <c r="F205" s="51">
        <f>F206</f>
        <v>3000</v>
      </c>
      <c r="G205" s="51">
        <f>G206</f>
        <v>3000</v>
      </c>
    </row>
    <row r="206" spans="1:7" ht="26.25" x14ac:dyDescent="0.25">
      <c r="A206" s="36">
        <v>321</v>
      </c>
      <c r="B206" s="41" t="s">
        <v>54</v>
      </c>
      <c r="C206" s="51">
        <f t="shared" ref="C206:D206" si="83">SUM(C207)</f>
        <v>1357.28</v>
      </c>
      <c r="D206" s="51">
        <f t="shared" si="83"/>
        <v>2200</v>
      </c>
      <c r="E206" s="51">
        <f>SUM(E207)</f>
        <v>3000</v>
      </c>
      <c r="F206" s="51">
        <f>SUM(F207)</f>
        <v>3000</v>
      </c>
      <c r="G206" s="51">
        <f>SUM(G207)</f>
        <v>3000</v>
      </c>
    </row>
    <row r="207" spans="1:7" ht="39" x14ac:dyDescent="0.25">
      <c r="A207" s="54">
        <v>3212</v>
      </c>
      <c r="B207" s="37" t="s">
        <v>97</v>
      </c>
      <c r="C207" s="52">
        <v>1357.28</v>
      </c>
      <c r="D207" s="53">
        <v>2200</v>
      </c>
      <c r="E207" s="52">
        <v>3000</v>
      </c>
      <c r="F207" s="52">
        <v>3000</v>
      </c>
      <c r="G207" s="52">
        <v>3000</v>
      </c>
    </row>
    <row r="208" spans="1:7" ht="38.25" x14ac:dyDescent="0.25">
      <c r="A208" s="48" t="s">
        <v>125</v>
      </c>
      <c r="B208" s="49" t="s">
        <v>126</v>
      </c>
      <c r="C208" s="50">
        <f t="shared" ref="C208:D208" si="84">SUM(C210)</f>
        <v>51.69</v>
      </c>
      <c r="D208" s="50">
        <f t="shared" si="84"/>
        <v>300</v>
      </c>
      <c r="E208" s="50">
        <f>SUM(E210)</f>
        <v>750</v>
      </c>
      <c r="F208" s="50">
        <f>SUM(F210)</f>
        <v>750</v>
      </c>
      <c r="G208" s="50">
        <f>SUM(G210)</f>
        <v>750</v>
      </c>
    </row>
    <row r="209" spans="1:7" ht="51" x14ac:dyDescent="0.25">
      <c r="A209" s="87" t="s">
        <v>138</v>
      </c>
      <c r="B209" s="88" t="s">
        <v>140</v>
      </c>
      <c r="C209" s="89">
        <f t="shared" ref="C209:G210" si="85">C210</f>
        <v>51.69</v>
      </c>
      <c r="D209" s="89">
        <f t="shared" si="85"/>
        <v>300</v>
      </c>
      <c r="E209" s="89">
        <f t="shared" si="85"/>
        <v>750</v>
      </c>
      <c r="F209" s="89">
        <f t="shared" si="85"/>
        <v>750</v>
      </c>
      <c r="G209" s="89">
        <f t="shared" si="85"/>
        <v>750</v>
      </c>
    </row>
    <row r="210" spans="1:7" x14ac:dyDescent="0.25">
      <c r="A210" s="36">
        <v>3</v>
      </c>
      <c r="B210" s="41" t="s">
        <v>20</v>
      </c>
      <c r="C210" s="51">
        <f t="shared" si="85"/>
        <v>51.69</v>
      </c>
      <c r="D210" s="51">
        <f t="shared" si="85"/>
        <v>300</v>
      </c>
      <c r="E210" s="51">
        <f t="shared" si="85"/>
        <v>750</v>
      </c>
      <c r="F210" s="51">
        <f t="shared" si="85"/>
        <v>750</v>
      </c>
      <c r="G210" s="51">
        <f t="shared" si="85"/>
        <v>750</v>
      </c>
    </row>
    <row r="211" spans="1:7" x14ac:dyDescent="0.25">
      <c r="A211" s="36">
        <v>32</v>
      </c>
      <c r="B211" s="41" t="s">
        <v>32</v>
      </c>
      <c r="C211" s="51">
        <f>C212+C215+C217</f>
        <v>51.69</v>
      </c>
      <c r="D211" s="51">
        <f t="shared" ref="D211" si="86">D212+D215+D217</f>
        <v>300</v>
      </c>
      <c r="E211" s="51">
        <f>E212+E215+E217</f>
        <v>750</v>
      </c>
      <c r="F211" s="51">
        <f>F212+F215+F217</f>
        <v>750</v>
      </c>
      <c r="G211" s="51">
        <f>G212+G215+G217</f>
        <v>750</v>
      </c>
    </row>
    <row r="212" spans="1:7" ht="26.25" x14ac:dyDescent="0.25">
      <c r="A212" s="36">
        <v>322</v>
      </c>
      <c r="B212" s="41" t="s">
        <v>58</v>
      </c>
      <c r="C212" s="51">
        <f t="shared" ref="C212:D212" si="87">SUM(C213+C214)</f>
        <v>38.42</v>
      </c>
      <c r="D212" s="51">
        <f t="shared" si="87"/>
        <v>180</v>
      </c>
      <c r="E212" s="51">
        <f>SUM(E213+E214)</f>
        <v>450</v>
      </c>
      <c r="F212" s="51">
        <f>SUM(F213+F214)</f>
        <v>450</v>
      </c>
      <c r="G212" s="51">
        <f>SUM(G213+G214)</f>
        <v>450</v>
      </c>
    </row>
    <row r="213" spans="1:7" ht="39" x14ac:dyDescent="0.25">
      <c r="A213" s="90">
        <v>3221</v>
      </c>
      <c r="B213" s="91" t="s">
        <v>155</v>
      </c>
      <c r="C213" s="52">
        <v>22.83</v>
      </c>
      <c r="D213" s="53">
        <v>80</v>
      </c>
      <c r="E213" s="92">
        <v>250</v>
      </c>
      <c r="F213" s="92">
        <v>250</v>
      </c>
      <c r="G213" s="92">
        <v>250</v>
      </c>
    </row>
    <row r="214" spans="1:7" x14ac:dyDescent="0.25">
      <c r="A214" s="90">
        <v>3222</v>
      </c>
      <c r="B214" s="91" t="s">
        <v>104</v>
      </c>
      <c r="C214" s="52">
        <v>15.59</v>
      </c>
      <c r="D214" s="53">
        <v>100</v>
      </c>
      <c r="E214" s="92">
        <v>200</v>
      </c>
      <c r="F214" s="92">
        <v>200</v>
      </c>
      <c r="G214" s="92">
        <v>200</v>
      </c>
    </row>
    <row r="215" spans="1:7" x14ac:dyDescent="0.25">
      <c r="A215" s="36">
        <v>323</v>
      </c>
      <c r="B215" s="41" t="s">
        <v>63</v>
      </c>
      <c r="C215" s="51">
        <f t="shared" ref="C215:D215" si="88">C216</f>
        <v>0</v>
      </c>
      <c r="D215" s="51">
        <f t="shared" si="88"/>
        <v>50</v>
      </c>
      <c r="E215" s="51">
        <f>E216</f>
        <v>100</v>
      </c>
      <c r="F215" s="51">
        <f>F216</f>
        <v>100</v>
      </c>
      <c r="G215" s="51">
        <f>G216</f>
        <v>100</v>
      </c>
    </row>
    <row r="216" spans="1:7" x14ac:dyDescent="0.25">
      <c r="A216" s="54">
        <v>3239</v>
      </c>
      <c r="B216" s="37" t="s">
        <v>71</v>
      </c>
      <c r="C216" s="52">
        <v>0</v>
      </c>
      <c r="D216" s="53">
        <v>50</v>
      </c>
      <c r="E216" s="52">
        <v>100</v>
      </c>
      <c r="F216" s="52">
        <v>100</v>
      </c>
      <c r="G216" s="52">
        <v>100</v>
      </c>
    </row>
    <row r="217" spans="1:7" ht="26.25" x14ac:dyDescent="0.25">
      <c r="A217" s="36">
        <v>329</v>
      </c>
      <c r="B217" s="41" t="s">
        <v>72</v>
      </c>
      <c r="C217" s="51">
        <f t="shared" ref="C217:D217" si="89">SUM(C219+C218)</f>
        <v>13.27</v>
      </c>
      <c r="D217" s="51">
        <f t="shared" si="89"/>
        <v>70</v>
      </c>
      <c r="E217" s="51">
        <f>SUM(E219+E218)</f>
        <v>200</v>
      </c>
      <c r="F217" s="51">
        <f>SUM(F219+F218)</f>
        <v>200</v>
      </c>
      <c r="G217" s="51">
        <f>SUM(G219+G218)</f>
        <v>200</v>
      </c>
    </row>
    <row r="218" spans="1:7" x14ac:dyDescent="0.25">
      <c r="A218" s="54">
        <v>3294</v>
      </c>
      <c r="B218" s="37" t="s">
        <v>75</v>
      </c>
      <c r="C218" s="52">
        <v>13.27</v>
      </c>
      <c r="D218" s="53">
        <v>30</v>
      </c>
      <c r="E218" s="52">
        <v>100</v>
      </c>
      <c r="F218" s="52">
        <v>100</v>
      </c>
      <c r="G218" s="52">
        <v>100</v>
      </c>
    </row>
    <row r="219" spans="1:7" ht="26.25" x14ac:dyDescent="0.25">
      <c r="A219" s="54">
        <v>3299</v>
      </c>
      <c r="B219" s="37" t="s">
        <v>72</v>
      </c>
      <c r="C219" s="52">
        <v>0</v>
      </c>
      <c r="D219" s="53">
        <v>40</v>
      </c>
      <c r="E219" s="52">
        <v>100</v>
      </c>
      <c r="F219" s="52">
        <v>100</v>
      </c>
      <c r="G219" s="52">
        <v>100</v>
      </c>
    </row>
    <row r="220" spans="1:7" ht="38.25" x14ac:dyDescent="0.25">
      <c r="A220" s="48" t="s">
        <v>127</v>
      </c>
      <c r="B220" s="49" t="s">
        <v>128</v>
      </c>
      <c r="C220" s="50">
        <f>C221+C231+C240+C247+C252</f>
        <v>2162.14</v>
      </c>
      <c r="D220" s="50">
        <f>D221+D231+D240+D247+D252</f>
        <v>14600</v>
      </c>
      <c r="E220" s="50">
        <f>E221+E231+E240+E247+E252</f>
        <v>10550</v>
      </c>
      <c r="F220" s="50">
        <f>F221+F231+F240+F247+F252</f>
        <v>8550</v>
      </c>
      <c r="G220" s="50">
        <f>G221+G231+G240+G247+G252</f>
        <v>8550</v>
      </c>
    </row>
    <row r="221" spans="1:7" ht="38.25" x14ac:dyDescent="0.25">
      <c r="A221" s="87" t="s">
        <v>138</v>
      </c>
      <c r="B221" s="88" t="s">
        <v>146</v>
      </c>
      <c r="C221" s="89">
        <f t="shared" ref="C221:D221" si="90">C222</f>
        <v>431.51</v>
      </c>
      <c r="D221" s="89">
        <f t="shared" si="90"/>
        <v>2000</v>
      </c>
      <c r="E221" s="89">
        <f>E222</f>
        <v>2800</v>
      </c>
      <c r="F221" s="89">
        <f>F222</f>
        <v>2800</v>
      </c>
      <c r="G221" s="89">
        <f>G222</f>
        <v>2800</v>
      </c>
    </row>
    <row r="222" spans="1:7" ht="38.25" x14ac:dyDescent="0.25">
      <c r="A222" s="36">
        <v>4</v>
      </c>
      <c r="B222" s="93" t="s">
        <v>22</v>
      </c>
      <c r="C222" s="51">
        <f t="shared" ref="C222:D222" si="91">SUM(C223)</f>
        <v>431.51</v>
      </c>
      <c r="D222" s="51">
        <f t="shared" si="91"/>
        <v>2000</v>
      </c>
      <c r="E222" s="51">
        <f>SUM(E223)</f>
        <v>2800</v>
      </c>
      <c r="F222" s="51">
        <f>SUM(F223)</f>
        <v>2800</v>
      </c>
      <c r="G222" s="51">
        <f>SUM(G223)</f>
        <v>2800</v>
      </c>
    </row>
    <row r="223" spans="1:7" ht="38.25" x14ac:dyDescent="0.25">
      <c r="A223" s="36">
        <v>42</v>
      </c>
      <c r="B223" s="93" t="s">
        <v>44</v>
      </c>
      <c r="C223" s="51">
        <f>SUM(C224+C229)</f>
        <v>431.51</v>
      </c>
      <c r="D223" s="51">
        <f>SUM(D224+D229)</f>
        <v>2000</v>
      </c>
      <c r="E223" s="51">
        <f>SUM(E224+E229)</f>
        <v>2800</v>
      </c>
      <c r="F223" s="51">
        <f>SUM(F224+F229)</f>
        <v>2800</v>
      </c>
      <c r="G223" s="51">
        <f>SUM(G224+G229)</f>
        <v>2800</v>
      </c>
    </row>
    <row r="224" spans="1:7" ht="25.5" x14ac:dyDescent="0.25">
      <c r="A224" s="36">
        <v>422</v>
      </c>
      <c r="B224" s="93" t="s">
        <v>129</v>
      </c>
      <c r="C224" s="51">
        <f>SUM(C225:C228)</f>
        <v>298.06</v>
      </c>
      <c r="D224" s="51">
        <f>SUM(D225:D228)</f>
        <v>1900</v>
      </c>
      <c r="E224" s="51">
        <f>SUM(E225:E228)</f>
        <v>2200</v>
      </c>
      <c r="F224" s="51">
        <f>SUM(F225:F228)</f>
        <v>2200</v>
      </c>
      <c r="G224" s="51">
        <f>SUM(G225:G228)</f>
        <v>2200</v>
      </c>
    </row>
    <row r="225" spans="1:7" ht="26.25" x14ac:dyDescent="0.25">
      <c r="A225" s="54">
        <v>4221</v>
      </c>
      <c r="B225" s="37" t="s">
        <v>130</v>
      </c>
      <c r="C225" s="52">
        <v>298.06</v>
      </c>
      <c r="D225" s="80">
        <v>500</v>
      </c>
      <c r="E225" s="52">
        <v>500</v>
      </c>
      <c r="F225" s="52">
        <v>500</v>
      </c>
      <c r="G225" s="52">
        <v>500</v>
      </c>
    </row>
    <row r="226" spans="1:7" ht="26.25" x14ac:dyDescent="0.25">
      <c r="A226" s="54">
        <v>4225</v>
      </c>
      <c r="B226" s="37" t="s">
        <v>131</v>
      </c>
      <c r="C226" s="52">
        <v>0</v>
      </c>
      <c r="D226" s="80">
        <v>100</v>
      </c>
      <c r="E226" s="52">
        <v>100</v>
      </c>
      <c r="F226" s="52">
        <v>100</v>
      </c>
      <c r="G226" s="52">
        <v>100</v>
      </c>
    </row>
    <row r="227" spans="1:7" ht="26.25" x14ac:dyDescent="0.25">
      <c r="A227" s="54">
        <v>4226</v>
      </c>
      <c r="B227" s="37" t="s">
        <v>132</v>
      </c>
      <c r="C227" s="52">
        <v>0</v>
      </c>
      <c r="D227" s="80">
        <v>100</v>
      </c>
      <c r="E227" s="52">
        <v>100</v>
      </c>
      <c r="F227" s="52">
        <v>100</v>
      </c>
      <c r="G227" s="52">
        <v>100</v>
      </c>
    </row>
    <row r="228" spans="1:7" ht="39" x14ac:dyDescent="0.25">
      <c r="A228" s="54">
        <v>4227</v>
      </c>
      <c r="B228" s="37" t="s">
        <v>133</v>
      </c>
      <c r="C228" s="52">
        <v>0</v>
      </c>
      <c r="D228" s="80">
        <v>1200</v>
      </c>
      <c r="E228" s="52">
        <v>1500</v>
      </c>
      <c r="F228" s="52">
        <v>1500</v>
      </c>
      <c r="G228" s="52">
        <v>1500</v>
      </c>
    </row>
    <row r="229" spans="1:7" ht="51.75" x14ac:dyDescent="0.25">
      <c r="A229" s="36">
        <v>424</v>
      </c>
      <c r="B229" s="41" t="s">
        <v>119</v>
      </c>
      <c r="C229" s="51">
        <f t="shared" ref="C229" si="92">SUM(C230)</f>
        <v>133.44999999999999</v>
      </c>
      <c r="D229" s="51">
        <v>100</v>
      </c>
      <c r="E229" s="51">
        <f>SUM(E230)</f>
        <v>600</v>
      </c>
      <c r="F229" s="51">
        <f>SUM(F230)</f>
        <v>600</v>
      </c>
      <c r="G229" s="51">
        <f>SUM(G230)</f>
        <v>600</v>
      </c>
    </row>
    <row r="230" spans="1:7" x14ac:dyDescent="0.25">
      <c r="A230" s="54">
        <v>4241</v>
      </c>
      <c r="B230" s="37" t="s">
        <v>120</v>
      </c>
      <c r="C230" s="52">
        <v>133.44999999999999</v>
      </c>
      <c r="D230" s="80">
        <v>100</v>
      </c>
      <c r="E230" s="52">
        <v>600</v>
      </c>
      <c r="F230" s="52">
        <v>600</v>
      </c>
      <c r="G230" s="52">
        <v>600</v>
      </c>
    </row>
    <row r="231" spans="1:7" ht="38.25" x14ac:dyDescent="0.25">
      <c r="A231" s="84" t="s">
        <v>138</v>
      </c>
      <c r="B231" s="85" t="s">
        <v>141</v>
      </c>
      <c r="C231" s="64">
        <f>C232</f>
        <v>536.12</v>
      </c>
      <c r="D231" s="64">
        <f>D232</f>
        <v>6100</v>
      </c>
      <c r="E231" s="64">
        <f>E232</f>
        <v>2300</v>
      </c>
      <c r="F231" s="64">
        <f>F232</f>
        <v>2300</v>
      </c>
      <c r="G231" s="64">
        <f>G232</f>
        <v>2300</v>
      </c>
    </row>
    <row r="232" spans="1:7" ht="38.25" x14ac:dyDescent="0.25">
      <c r="A232" s="36">
        <v>4</v>
      </c>
      <c r="B232" s="93" t="s">
        <v>22</v>
      </c>
      <c r="C232" s="51">
        <f>SUM(C233)</f>
        <v>536.12</v>
      </c>
      <c r="D232" s="51">
        <f>SUM(D233)</f>
        <v>6100</v>
      </c>
      <c r="E232" s="51">
        <f>SUM(E233)</f>
        <v>2300</v>
      </c>
      <c r="F232" s="51">
        <f>SUM(F233)</f>
        <v>2300</v>
      </c>
      <c r="G232" s="51">
        <f>SUM(G233)</f>
        <v>2300</v>
      </c>
    </row>
    <row r="233" spans="1:7" ht="38.25" x14ac:dyDescent="0.25">
      <c r="A233" s="36">
        <v>42</v>
      </c>
      <c r="B233" s="93" t="s">
        <v>44</v>
      </c>
      <c r="C233" s="51">
        <f>SUM(C234+C238)</f>
        <v>536.12</v>
      </c>
      <c r="D233" s="51">
        <f>SUM(D234+D238)</f>
        <v>6100</v>
      </c>
      <c r="E233" s="51">
        <f>SUM(E234+E238)</f>
        <v>2300</v>
      </c>
      <c r="F233" s="51">
        <f>SUM(F234+F238)</f>
        <v>2300</v>
      </c>
      <c r="G233" s="51">
        <f>SUM(G234+G238)</f>
        <v>2300</v>
      </c>
    </row>
    <row r="234" spans="1:7" ht="25.5" x14ac:dyDescent="0.25">
      <c r="A234" s="36">
        <v>422</v>
      </c>
      <c r="B234" s="93" t="s">
        <v>129</v>
      </c>
      <c r="C234" s="51">
        <f>SUM(C235:C237)</f>
        <v>536.12</v>
      </c>
      <c r="D234" s="51">
        <f>SUM(D235:D237)</f>
        <v>5600</v>
      </c>
      <c r="E234" s="51">
        <f>SUM(E235:E237)</f>
        <v>1800</v>
      </c>
      <c r="F234" s="51">
        <f>SUM(F235:F237)</f>
        <v>1800</v>
      </c>
      <c r="G234" s="51">
        <f>SUM(G235:G237)</f>
        <v>1800</v>
      </c>
    </row>
    <row r="235" spans="1:7" ht="26.25" x14ac:dyDescent="0.25">
      <c r="A235" s="54">
        <v>4221</v>
      </c>
      <c r="B235" s="37" t="s">
        <v>130</v>
      </c>
      <c r="C235" s="52">
        <v>536.12</v>
      </c>
      <c r="D235" s="53">
        <v>600</v>
      </c>
      <c r="E235" s="52">
        <v>600</v>
      </c>
      <c r="F235" s="52">
        <v>600</v>
      </c>
      <c r="G235" s="52">
        <v>600</v>
      </c>
    </row>
    <row r="236" spans="1:7" ht="26.25" x14ac:dyDescent="0.25">
      <c r="A236" s="54">
        <v>4226</v>
      </c>
      <c r="B236" s="37" t="s">
        <v>132</v>
      </c>
      <c r="C236" s="52">
        <v>0</v>
      </c>
      <c r="D236" s="53">
        <v>2000</v>
      </c>
      <c r="E236" s="52">
        <v>600</v>
      </c>
      <c r="F236" s="52">
        <v>600</v>
      </c>
      <c r="G236" s="52">
        <v>600</v>
      </c>
    </row>
    <row r="237" spans="1:7" ht="39" x14ac:dyDescent="0.25">
      <c r="A237" s="54">
        <v>4227</v>
      </c>
      <c r="B237" s="37" t="s">
        <v>133</v>
      </c>
      <c r="C237" s="52">
        <v>0</v>
      </c>
      <c r="D237" s="53">
        <v>3000</v>
      </c>
      <c r="E237" s="52">
        <v>600</v>
      </c>
      <c r="F237" s="52">
        <v>600</v>
      </c>
      <c r="G237" s="52">
        <v>600</v>
      </c>
    </row>
    <row r="238" spans="1:7" ht="51.75" x14ac:dyDescent="0.25">
      <c r="A238" s="36">
        <v>424</v>
      </c>
      <c r="B238" s="41" t="s">
        <v>119</v>
      </c>
      <c r="C238" s="51">
        <f t="shared" ref="C238" si="93">SUM(C239)</f>
        <v>0</v>
      </c>
      <c r="D238" s="51">
        <f>SUM(D239)</f>
        <v>500</v>
      </c>
      <c r="E238" s="51">
        <f>SUM(E239)</f>
        <v>500</v>
      </c>
      <c r="F238" s="51">
        <f>SUM(F239)</f>
        <v>500</v>
      </c>
      <c r="G238" s="51">
        <f>SUM(G239)</f>
        <v>500</v>
      </c>
    </row>
    <row r="239" spans="1:7" x14ac:dyDescent="0.25">
      <c r="A239" s="54">
        <v>4241</v>
      </c>
      <c r="B239" s="37" t="s">
        <v>120</v>
      </c>
      <c r="C239" s="52">
        <v>0</v>
      </c>
      <c r="D239" s="53">
        <v>500</v>
      </c>
      <c r="E239" s="52">
        <v>500</v>
      </c>
      <c r="F239" s="52">
        <v>500</v>
      </c>
      <c r="G239" s="52">
        <v>500</v>
      </c>
    </row>
    <row r="240" spans="1:7" ht="38.25" x14ac:dyDescent="0.25">
      <c r="A240" s="94" t="s">
        <v>138</v>
      </c>
      <c r="B240" s="95" t="s">
        <v>147</v>
      </c>
      <c r="C240" s="96">
        <f t="shared" ref="C240:D240" si="94">C241</f>
        <v>0</v>
      </c>
      <c r="D240" s="96">
        <f t="shared" si="94"/>
        <v>1500</v>
      </c>
      <c r="E240" s="96">
        <f>E241</f>
        <v>450</v>
      </c>
      <c r="F240" s="96">
        <f>F241</f>
        <v>450</v>
      </c>
      <c r="G240" s="96">
        <f>G241</f>
        <v>450</v>
      </c>
    </row>
    <row r="241" spans="1:7" ht="38.25" x14ac:dyDescent="0.25">
      <c r="A241" s="36">
        <v>4</v>
      </c>
      <c r="B241" s="93" t="s">
        <v>22</v>
      </c>
      <c r="C241" s="51">
        <f>SUM(C242)</f>
        <v>0</v>
      </c>
      <c r="D241" s="51">
        <f t="shared" ref="D241" si="95">SUM(D242)</f>
        <v>1500</v>
      </c>
      <c r="E241" s="51">
        <f>SUM(E242)</f>
        <v>450</v>
      </c>
      <c r="F241" s="51">
        <f>SUM(F242)</f>
        <v>450</v>
      </c>
      <c r="G241" s="51">
        <f>SUM(G242)</f>
        <v>450</v>
      </c>
    </row>
    <row r="242" spans="1:7" ht="38.25" x14ac:dyDescent="0.25">
      <c r="A242" s="36">
        <v>42</v>
      </c>
      <c r="B242" s="93" t="s">
        <v>44</v>
      </c>
      <c r="C242" s="51">
        <f t="shared" ref="C242:E242" si="96">C243</f>
        <v>0</v>
      </c>
      <c r="D242" s="51">
        <f t="shared" si="96"/>
        <v>1500</v>
      </c>
      <c r="E242" s="51">
        <f t="shared" si="96"/>
        <v>450</v>
      </c>
      <c r="F242" s="51">
        <f>F243</f>
        <v>450</v>
      </c>
      <c r="G242" s="51">
        <f>G243</f>
        <v>450</v>
      </c>
    </row>
    <row r="243" spans="1:7" ht="25.5" x14ac:dyDescent="0.25">
      <c r="A243" s="36">
        <v>422</v>
      </c>
      <c r="B243" s="93" t="s">
        <v>129</v>
      </c>
      <c r="C243" s="51">
        <f>SUM(C244:C246)</f>
        <v>0</v>
      </c>
      <c r="D243" s="51">
        <f t="shared" ref="D243" si="97">SUM(D244:D246)</f>
        <v>1500</v>
      </c>
      <c r="E243" s="51">
        <f>SUM(E244:E246)</f>
        <v>450</v>
      </c>
      <c r="F243" s="51">
        <f>SUM(F244:F246)</f>
        <v>450</v>
      </c>
      <c r="G243" s="51">
        <f>SUM(G244:G246)</f>
        <v>450</v>
      </c>
    </row>
    <row r="244" spans="1:7" ht="26.25" x14ac:dyDescent="0.25">
      <c r="A244" s="54">
        <v>4221</v>
      </c>
      <c r="B244" s="37" t="s">
        <v>130</v>
      </c>
      <c r="C244" s="52">
        <v>0</v>
      </c>
      <c r="D244" s="53">
        <v>500</v>
      </c>
      <c r="E244" s="52">
        <v>150</v>
      </c>
      <c r="F244" s="52">
        <v>150</v>
      </c>
      <c r="G244" s="52">
        <v>150</v>
      </c>
    </row>
    <row r="245" spans="1:7" ht="26.25" x14ac:dyDescent="0.25">
      <c r="A245" s="54">
        <v>4226</v>
      </c>
      <c r="B245" s="37" t="s">
        <v>132</v>
      </c>
      <c r="C245" s="52">
        <v>0</v>
      </c>
      <c r="D245" s="53">
        <v>500</v>
      </c>
      <c r="E245" s="52">
        <v>150</v>
      </c>
      <c r="F245" s="52">
        <v>150</v>
      </c>
      <c r="G245" s="52">
        <v>150</v>
      </c>
    </row>
    <row r="246" spans="1:7" ht="39" x14ac:dyDescent="0.25">
      <c r="A246" s="54">
        <v>4227</v>
      </c>
      <c r="B246" s="37" t="s">
        <v>133</v>
      </c>
      <c r="C246" s="52">
        <v>0</v>
      </c>
      <c r="D246" s="53">
        <v>500</v>
      </c>
      <c r="E246" s="52">
        <v>150</v>
      </c>
      <c r="F246" s="52">
        <v>150</v>
      </c>
      <c r="G246" s="52">
        <v>150</v>
      </c>
    </row>
    <row r="247" spans="1:7" ht="38.25" x14ac:dyDescent="0.25">
      <c r="A247" s="97" t="s">
        <v>138</v>
      </c>
      <c r="B247" s="98" t="s">
        <v>148</v>
      </c>
      <c r="C247" s="100">
        <f>C248</f>
        <v>0</v>
      </c>
      <c r="D247" s="101">
        <f>D248</f>
        <v>3000</v>
      </c>
      <c r="E247" s="99">
        <f>E248</f>
        <v>2000</v>
      </c>
      <c r="F247" s="99">
        <f>F248</f>
        <v>0</v>
      </c>
      <c r="G247" s="99">
        <f>G248</f>
        <v>0</v>
      </c>
    </row>
    <row r="248" spans="1:7" ht="38.25" x14ac:dyDescent="0.25">
      <c r="A248" s="36">
        <v>4</v>
      </c>
      <c r="B248" s="93" t="s">
        <v>22</v>
      </c>
      <c r="C248" s="51">
        <f t="shared" ref="C248:D248" si="98">SUM(C249)</f>
        <v>0</v>
      </c>
      <c r="D248" s="51">
        <f t="shared" si="98"/>
        <v>3000</v>
      </c>
      <c r="E248" s="51">
        <f>SUM(E249)</f>
        <v>2000</v>
      </c>
      <c r="F248" s="51">
        <f>SUM(F249)</f>
        <v>0</v>
      </c>
      <c r="G248" s="51">
        <f>SUM(G249)</f>
        <v>0</v>
      </c>
    </row>
    <row r="249" spans="1:7" ht="38.25" x14ac:dyDescent="0.25">
      <c r="A249" s="36">
        <v>42</v>
      </c>
      <c r="B249" s="93" t="s">
        <v>44</v>
      </c>
      <c r="C249" s="51">
        <f>SUM(C250+C263)</f>
        <v>0</v>
      </c>
      <c r="D249" s="51">
        <f>SUM(D250+D263)</f>
        <v>3000</v>
      </c>
      <c r="E249" s="51">
        <f>E250</f>
        <v>2000</v>
      </c>
      <c r="F249" s="51">
        <f t="shared" ref="F249:G249" si="99">F250</f>
        <v>0</v>
      </c>
      <c r="G249" s="51">
        <f t="shared" si="99"/>
        <v>0</v>
      </c>
    </row>
    <row r="250" spans="1:7" ht="25.5" x14ac:dyDescent="0.25">
      <c r="A250" s="36">
        <v>422</v>
      </c>
      <c r="B250" s="93" t="s">
        <v>129</v>
      </c>
      <c r="C250" s="51">
        <f t="shared" ref="C250:D250" si="100">SUM(C251:C251)</f>
        <v>0</v>
      </c>
      <c r="D250" s="51">
        <f t="shared" si="100"/>
        <v>2000</v>
      </c>
      <c r="E250" s="51">
        <f>SUM(E251:E251)</f>
        <v>2000</v>
      </c>
      <c r="F250" s="51">
        <f t="shared" ref="F250:G250" si="101">SUM(F251:F251)</f>
        <v>0</v>
      </c>
      <c r="G250" s="51">
        <f t="shared" si="101"/>
        <v>0</v>
      </c>
    </row>
    <row r="251" spans="1:7" ht="39" x14ac:dyDescent="0.25">
      <c r="A251" s="54">
        <v>4227</v>
      </c>
      <c r="B251" s="37" t="s">
        <v>133</v>
      </c>
      <c r="C251" s="52">
        <v>0</v>
      </c>
      <c r="D251" s="53">
        <v>2000</v>
      </c>
      <c r="E251" s="52">
        <v>2000</v>
      </c>
      <c r="F251" s="52">
        <v>0</v>
      </c>
      <c r="G251" s="52">
        <v>0</v>
      </c>
    </row>
    <row r="252" spans="1:7" ht="38.25" x14ac:dyDescent="0.25">
      <c r="A252" s="102" t="s">
        <v>138</v>
      </c>
      <c r="B252" s="103" t="s">
        <v>149</v>
      </c>
      <c r="C252" s="67">
        <f t="shared" ref="C252:G254" si="102">C253</f>
        <v>1194.51</v>
      </c>
      <c r="D252" s="104">
        <f t="shared" si="102"/>
        <v>2000</v>
      </c>
      <c r="E252" s="104">
        <f t="shared" si="102"/>
        <v>3000</v>
      </c>
      <c r="F252" s="104">
        <f t="shared" si="102"/>
        <v>3000</v>
      </c>
      <c r="G252" s="104">
        <f t="shared" si="102"/>
        <v>3000</v>
      </c>
    </row>
    <row r="253" spans="1:7" ht="38.25" x14ac:dyDescent="0.25">
      <c r="A253" s="36">
        <v>4</v>
      </c>
      <c r="B253" s="93" t="s">
        <v>22</v>
      </c>
      <c r="C253" s="51">
        <f t="shared" si="102"/>
        <v>1194.51</v>
      </c>
      <c r="D253" s="51">
        <f t="shared" si="102"/>
        <v>2000</v>
      </c>
      <c r="E253" s="51">
        <f t="shared" si="102"/>
        <v>3000</v>
      </c>
      <c r="F253" s="51">
        <f t="shared" si="102"/>
        <v>3000</v>
      </c>
      <c r="G253" s="51">
        <f t="shared" si="102"/>
        <v>3000</v>
      </c>
    </row>
    <row r="254" spans="1:7" ht="38.25" x14ac:dyDescent="0.25">
      <c r="A254" s="36">
        <v>42</v>
      </c>
      <c r="B254" s="93" t="s">
        <v>44</v>
      </c>
      <c r="C254" s="51">
        <f t="shared" si="102"/>
        <v>1194.51</v>
      </c>
      <c r="D254" s="51">
        <f t="shared" si="102"/>
        <v>2000</v>
      </c>
      <c r="E254" s="51">
        <f t="shared" si="102"/>
        <v>3000</v>
      </c>
      <c r="F254" s="51">
        <f t="shared" si="102"/>
        <v>3000</v>
      </c>
      <c r="G254" s="51">
        <f t="shared" si="102"/>
        <v>3000</v>
      </c>
    </row>
    <row r="255" spans="1:7" ht="51.75" x14ac:dyDescent="0.25">
      <c r="A255" s="36">
        <v>424</v>
      </c>
      <c r="B255" s="41" t="s">
        <v>119</v>
      </c>
      <c r="C255" s="51">
        <f t="shared" ref="C255:D255" si="103">SUM(C256)</f>
        <v>1194.51</v>
      </c>
      <c r="D255" s="51">
        <f t="shared" si="103"/>
        <v>2000</v>
      </c>
      <c r="E255" s="51">
        <f>SUM(E256)</f>
        <v>3000</v>
      </c>
      <c r="F255" s="51">
        <f>SUM(F256)</f>
        <v>3000</v>
      </c>
      <c r="G255" s="51">
        <f>SUM(G256)</f>
        <v>3000</v>
      </c>
    </row>
    <row r="256" spans="1:7" x14ac:dyDescent="0.25">
      <c r="A256" s="54">
        <v>4241</v>
      </c>
      <c r="B256" s="37" t="s">
        <v>120</v>
      </c>
      <c r="C256" s="52">
        <v>1194.51</v>
      </c>
      <c r="D256" s="53">
        <v>2000</v>
      </c>
      <c r="E256" s="52">
        <v>3000</v>
      </c>
      <c r="F256" s="52">
        <v>3000</v>
      </c>
      <c r="G256" s="52">
        <v>3000</v>
      </c>
    </row>
    <row r="257" spans="1:7" ht="38.25" x14ac:dyDescent="0.25">
      <c r="A257" s="48" t="s">
        <v>134</v>
      </c>
      <c r="B257" s="49" t="s">
        <v>135</v>
      </c>
      <c r="C257" s="50">
        <f t="shared" ref="C257:D257" si="104">SUM(C259)</f>
        <v>184.37</v>
      </c>
      <c r="D257" s="50">
        <f t="shared" si="104"/>
        <v>200</v>
      </c>
      <c r="E257" s="50">
        <f>SUM(E259)</f>
        <v>350</v>
      </c>
      <c r="F257" s="50">
        <f>SUM(F259)</f>
        <v>350</v>
      </c>
      <c r="G257" s="50">
        <f>SUM(G259)</f>
        <v>350</v>
      </c>
    </row>
    <row r="258" spans="1:7" ht="38.25" x14ac:dyDescent="0.25">
      <c r="A258" s="102" t="s">
        <v>138</v>
      </c>
      <c r="B258" s="103" t="s">
        <v>149</v>
      </c>
      <c r="C258" s="104">
        <f t="shared" ref="C258:G260" si="105">C259</f>
        <v>184.37</v>
      </c>
      <c r="D258" s="104">
        <f t="shared" si="105"/>
        <v>200</v>
      </c>
      <c r="E258" s="104">
        <f t="shared" si="105"/>
        <v>350</v>
      </c>
      <c r="F258" s="104">
        <f t="shared" si="105"/>
        <v>350</v>
      </c>
      <c r="G258" s="104">
        <f t="shared" si="105"/>
        <v>350</v>
      </c>
    </row>
    <row r="259" spans="1:7" x14ac:dyDescent="0.25">
      <c r="A259" s="36">
        <v>3</v>
      </c>
      <c r="B259" s="41" t="s">
        <v>20</v>
      </c>
      <c r="C259" s="51">
        <f t="shared" si="105"/>
        <v>184.37</v>
      </c>
      <c r="D259" s="51">
        <f t="shared" si="105"/>
        <v>200</v>
      </c>
      <c r="E259" s="51">
        <f t="shared" si="105"/>
        <v>350</v>
      </c>
      <c r="F259" s="51">
        <f t="shared" si="105"/>
        <v>350</v>
      </c>
      <c r="G259" s="51">
        <f t="shared" si="105"/>
        <v>350</v>
      </c>
    </row>
    <row r="260" spans="1:7" x14ac:dyDescent="0.25">
      <c r="A260" s="36">
        <v>32</v>
      </c>
      <c r="B260" s="41" t="s">
        <v>32</v>
      </c>
      <c r="C260" s="51">
        <f t="shared" si="105"/>
        <v>184.37</v>
      </c>
      <c r="D260" s="51">
        <f t="shared" si="105"/>
        <v>200</v>
      </c>
      <c r="E260" s="51">
        <f t="shared" si="105"/>
        <v>350</v>
      </c>
      <c r="F260" s="51">
        <f t="shared" si="105"/>
        <v>350</v>
      </c>
      <c r="G260" s="51">
        <f t="shared" si="105"/>
        <v>350</v>
      </c>
    </row>
    <row r="261" spans="1:7" ht="26.25" x14ac:dyDescent="0.25">
      <c r="A261" s="36">
        <v>324</v>
      </c>
      <c r="B261" s="41" t="s">
        <v>54</v>
      </c>
      <c r="C261" s="51">
        <f t="shared" ref="C261:D261" si="106">SUM(C262)</f>
        <v>184.37</v>
      </c>
      <c r="D261" s="51">
        <f t="shared" si="106"/>
        <v>200</v>
      </c>
      <c r="E261" s="51">
        <f>SUM(E262)</f>
        <v>350</v>
      </c>
      <c r="F261" s="51">
        <f>SUM(F262)</f>
        <v>350</v>
      </c>
      <c r="G261" s="51">
        <f>SUM(G262)</f>
        <v>350</v>
      </c>
    </row>
    <row r="262" spans="1:7" ht="39" x14ac:dyDescent="0.25">
      <c r="A262" s="54">
        <v>3241</v>
      </c>
      <c r="B262" s="37" t="s">
        <v>136</v>
      </c>
      <c r="C262" s="52">
        <v>184.37</v>
      </c>
      <c r="D262" s="53">
        <v>200</v>
      </c>
      <c r="E262" s="52">
        <v>350</v>
      </c>
      <c r="F262" s="52">
        <v>350</v>
      </c>
      <c r="G262" s="52">
        <v>350</v>
      </c>
    </row>
    <row r="263" spans="1:7" ht="38.25" x14ac:dyDescent="0.25">
      <c r="A263" s="48" t="s">
        <v>184</v>
      </c>
      <c r="B263" s="49" t="s">
        <v>154</v>
      </c>
      <c r="C263" s="50">
        <f t="shared" ref="C263:D263" si="107">SUM(C265)</f>
        <v>0</v>
      </c>
      <c r="D263" s="50">
        <f t="shared" si="107"/>
        <v>1000</v>
      </c>
      <c r="E263" s="50">
        <f>SUM(E265)</f>
        <v>1850</v>
      </c>
      <c r="F263" s="50">
        <f>SUM(F265)</f>
        <v>1850</v>
      </c>
      <c r="G263" s="50">
        <f>SUM(G265)</f>
        <v>1850</v>
      </c>
    </row>
    <row r="264" spans="1:7" ht="38.25" x14ac:dyDescent="0.25">
      <c r="A264" s="102" t="s">
        <v>138</v>
      </c>
      <c r="B264" s="103" t="s">
        <v>149</v>
      </c>
      <c r="C264" s="104">
        <v>0</v>
      </c>
      <c r="D264" s="104">
        <f>D265</f>
        <v>1000</v>
      </c>
      <c r="E264" s="104">
        <f>E265</f>
        <v>1850</v>
      </c>
      <c r="F264" s="104">
        <f>F265</f>
        <v>1850</v>
      </c>
      <c r="G264" s="104">
        <f>G265</f>
        <v>1850</v>
      </c>
    </row>
    <row r="265" spans="1:7" x14ac:dyDescent="0.25">
      <c r="A265" s="69">
        <v>3</v>
      </c>
      <c r="B265" s="70" t="s">
        <v>20</v>
      </c>
      <c r="C265" s="55">
        <v>0</v>
      </c>
      <c r="D265" s="55">
        <f t="shared" ref="D265:G267" si="108">SUM(D266)</f>
        <v>1000</v>
      </c>
      <c r="E265" s="55">
        <f t="shared" si="108"/>
        <v>1850</v>
      </c>
      <c r="F265" s="55">
        <f t="shared" si="108"/>
        <v>1850</v>
      </c>
      <c r="G265" s="55">
        <f t="shared" si="108"/>
        <v>1850</v>
      </c>
    </row>
    <row r="266" spans="1:7" x14ac:dyDescent="0.25">
      <c r="A266" s="69">
        <v>32</v>
      </c>
      <c r="B266" s="70" t="s">
        <v>32</v>
      </c>
      <c r="C266" s="55">
        <v>0</v>
      </c>
      <c r="D266" s="55">
        <f>D267+D269</f>
        <v>1000</v>
      </c>
      <c r="E266" s="55">
        <f>E267+E269</f>
        <v>1850</v>
      </c>
      <c r="F266" s="55">
        <f t="shared" ref="F266:G266" si="109">F267+F269</f>
        <v>1850</v>
      </c>
      <c r="G266" s="55">
        <f t="shared" si="109"/>
        <v>1850</v>
      </c>
    </row>
    <row r="267" spans="1:7" ht="26.25" x14ac:dyDescent="0.25">
      <c r="A267" s="69">
        <v>321</v>
      </c>
      <c r="B267" s="70" t="s">
        <v>58</v>
      </c>
      <c r="C267" s="55">
        <v>0</v>
      </c>
      <c r="D267" s="55">
        <f>D268</f>
        <v>500</v>
      </c>
      <c r="E267" s="55">
        <f t="shared" si="108"/>
        <v>350</v>
      </c>
      <c r="F267" s="55">
        <f t="shared" si="108"/>
        <v>350</v>
      </c>
      <c r="G267" s="55">
        <f t="shared" si="108"/>
        <v>350</v>
      </c>
    </row>
    <row r="268" spans="1:7" ht="39" x14ac:dyDescent="0.25">
      <c r="A268" s="54">
        <v>3221</v>
      </c>
      <c r="B268" s="37" t="s">
        <v>59</v>
      </c>
      <c r="C268" s="52">
        <v>0</v>
      </c>
      <c r="D268" s="53">
        <v>500</v>
      </c>
      <c r="E268" s="52">
        <v>350</v>
      </c>
      <c r="F268" s="52">
        <v>350</v>
      </c>
      <c r="G268" s="52">
        <v>350</v>
      </c>
    </row>
    <row r="269" spans="1:7" ht="26.25" x14ac:dyDescent="0.25">
      <c r="A269" s="36">
        <v>329</v>
      </c>
      <c r="B269" s="41" t="s">
        <v>72</v>
      </c>
      <c r="C269" s="51">
        <v>0</v>
      </c>
      <c r="D269" s="51">
        <f>D270</f>
        <v>500</v>
      </c>
      <c r="E269" s="51">
        <f>E270</f>
        <v>1500</v>
      </c>
      <c r="F269" s="51">
        <f>F270</f>
        <v>1500</v>
      </c>
      <c r="G269" s="51">
        <f>G270</f>
        <v>1500</v>
      </c>
    </row>
    <row r="270" spans="1:7" ht="26.25" x14ac:dyDescent="0.25">
      <c r="A270" s="54">
        <v>3299</v>
      </c>
      <c r="B270" s="37" t="s">
        <v>72</v>
      </c>
      <c r="C270" s="52">
        <v>0</v>
      </c>
      <c r="D270" s="53">
        <v>500</v>
      </c>
      <c r="E270" s="52">
        <v>1500</v>
      </c>
      <c r="F270" s="52">
        <v>1500</v>
      </c>
      <c r="G270" s="52">
        <v>1500</v>
      </c>
    </row>
    <row r="271" spans="1:7" ht="38.25" x14ac:dyDescent="0.25">
      <c r="A271" s="48" t="s">
        <v>185</v>
      </c>
      <c r="B271" s="49" t="s">
        <v>88</v>
      </c>
      <c r="C271" s="50">
        <f t="shared" ref="C271:G273" si="110">SUM(C272)</f>
        <v>0</v>
      </c>
      <c r="D271" s="50">
        <f t="shared" si="110"/>
        <v>400</v>
      </c>
      <c r="E271" s="50">
        <f t="shared" si="110"/>
        <v>800</v>
      </c>
      <c r="F271" s="50">
        <f t="shared" si="110"/>
        <v>800</v>
      </c>
      <c r="G271" s="50">
        <f t="shared" si="110"/>
        <v>800</v>
      </c>
    </row>
    <row r="272" spans="1:7" ht="38.25" x14ac:dyDescent="0.25">
      <c r="A272" s="102" t="s">
        <v>138</v>
      </c>
      <c r="B272" s="103" t="s">
        <v>149</v>
      </c>
      <c r="C272" s="104">
        <v>0</v>
      </c>
      <c r="D272" s="104">
        <f t="shared" ref="D272" si="111">D273</f>
        <v>400</v>
      </c>
      <c r="E272" s="104">
        <f>E273</f>
        <v>800</v>
      </c>
      <c r="F272" s="104">
        <f>F273</f>
        <v>800</v>
      </c>
      <c r="G272" s="104">
        <f>G273</f>
        <v>800</v>
      </c>
    </row>
    <row r="273" spans="1:7" x14ac:dyDescent="0.25">
      <c r="A273" s="36">
        <v>32</v>
      </c>
      <c r="B273" s="41" t="s">
        <v>32</v>
      </c>
      <c r="C273" s="51">
        <f t="shared" si="110"/>
        <v>0</v>
      </c>
      <c r="D273" s="51">
        <f t="shared" si="110"/>
        <v>400</v>
      </c>
      <c r="E273" s="51">
        <f>SUM(E274)</f>
        <v>800</v>
      </c>
      <c r="F273" s="51">
        <f>SUM(F274)</f>
        <v>800</v>
      </c>
      <c r="G273" s="51">
        <f>SUM(G274)</f>
        <v>800</v>
      </c>
    </row>
    <row r="274" spans="1:7" ht="26.25" x14ac:dyDescent="0.25">
      <c r="A274" s="36">
        <v>329</v>
      </c>
      <c r="B274" s="41" t="s">
        <v>72</v>
      </c>
      <c r="C274" s="51">
        <v>0</v>
      </c>
      <c r="D274" s="51">
        <f>D275+D276</f>
        <v>400</v>
      </c>
      <c r="E274" s="51">
        <f>E275+E276</f>
        <v>800</v>
      </c>
      <c r="F274" s="51">
        <f>SUM(F275+F276)</f>
        <v>800</v>
      </c>
      <c r="G274" s="51">
        <f>SUM(G275+G276)</f>
        <v>800</v>
      </c>
    </row>
    <row r="275" spans="1:7" ht="51.75" x14ac:dyDescent="0.25">
      <c r="A275" s="54">
        <v>3291</v>
      </c>
      <c r="B275" s="37" t="s">
        <v>89</v>
      </c>
      <c r="C275" s="52">
        <v>0</v>
      </c>
      <c r="D275" s="52">
        <v>200</v>
      </c>
      <c r="E275" s="52">
        <v>300</v>
      </c>
      <c r="F275" s="52">
        <v>300</v>
      </c>
      <c r="G275" s="52">
        <v>300</v>
      </c>
    </row>
    <row r="276" spans="1:7" ht="26.25" x14ac:dyDescent="0.25">
      <c r="A276" s="54">
        <v>3299</v>
      </c>
      <c r="B276" s="37" t="s">
        <v>72</v>
      </c>
      <c r="C276" s="52">
        <v>0</v>
      </c>
      <c r="D276" s="53">
        <v>200</v>
      </c>
      <c r="E276" s="52">
        <v>500</v>
      </c>
      <c r="F276" s="52">
        <v>500</v>
      </c>
      <c r="G276" s="52">
        <v>500</v>
      </c>
    </row>
    <row r="277" spans="1:7" ht="38.25" x14ac:dyDescent="0.25">
      <c r="A277" s="48" t="s">
        <v>195</v>
      </c>
      <c r="B277" s="49" t="s">
        <v>192</v>
      </c>
      <c r="C277" s="50">
        <f t="shared" ref="C277:G279" si="112">SUM(C278)</f>
        <v>0</v>
      </c>
      <c r="D277" s="50">
        <f t="shared" si="112"/>
        <v>0</v>
      </c>
      <c r="E277" s="50">
        <f t="shared" si="112"/>
        <v>1630.82</v>
      </c>
      <c r="F277" s="50">
        <f t="shared" si="112"/>
        <v>1630.82</v>
      </c>
      <c r="G277" s="50">
        <f t="shared" si="112"/>
        <v>1630.82</v>
      </c>
    </row>
    <row r="278" spans="1:7" ht="38.25" x14ac:dyDescent="0.25">
      <c r="A278" s="102" t="s">
        <v>138</v>
      </c>
      <c r="B278" s="103" t="s">
        <v>149</v>
      </c>
      <c r="C278" s="104">
        <v>0</v>
      </c>
      <c r="D278" s="104">
        <f>D279</f>
        <v>0</v>
      </c>
      <c r="E278" s="104">
        <f>E279</f>
        <v>1630.82</v>
      </c>
      <c r="F278" s="104">
        <f t="shared" ref="F278:G278" si="113">F279</f>
        <v>1630.82</v>
      </c>
      <c r="G278" s="104">
        <f t="shared" si="113"/>
        <v>1630.82</v>
      </c>
    </row>
    <row r="279" spans="1:7" x14ac:dyDescent="0.25">
      <c r="A279" s="36">
        <v>38</v>
      </c>
      <c r="B279" s="41" t="s">
        <v>193</v>
      </c>
      <c r="C279" s="51">
        <f t="shared" si="112"/>
        <v>0</v>
      </c>
      <c r="D279" s="51">
        <f>SUM(D280)</f>
        <v>0</v>
      </c>
      <c r="E279" s="51">
        <f>SUM(E280)</f>
        <v>1630.82</v>
      </c>
      <c r="F279" s="51">
        <f t="shared" ref="F279:G279" si="114">SUM(F280)</f>
        <v>1630.82</v>
      </c>
      <c r="G279" s="51">
        <f t="shared" si="114"/>
        <v>1630.82</v>
      </c>
    </row>
    <row r="280" spans="1:7" x14ac:dyDescent="0.25">
      <c r="A280" s="36">
        <v>381</v>
      </c>
      <c r="B280" s="41" t="s">
        <v>193</v>
      </c>
      <c r="C280" s="51">
        <v>0</v>
      </c>
      <c r="D280" s="51">
        <v>0</v>
      </c>
      <c r="E280" s="51">
        <f>E281</f>
        <v>1630.82</v>
      </c>
      <c r="F280" s="51">
        <f t="shared" ref="F280:G280" si="115">F281</f>
        <v>1630.82</v>
      </c>
      <c r="G280" s="51">
        <f t="shared" si="115"/>
        <v>1630.82</v>
      </c>
    </row>
    <row r="281" spans="1:7" x14ac:dyDescent="0.25">
      <c r="A281" s="54">
        <v>3812</v>
      </c>
      <c r="B281" s="37" t="s">
        <v>193</v>
      </c>
      <c r="C281" s="52">
        <v>0</v>
      </c>
      <c r="D281" s="52">
        <v>0</v>
      </c>
      <c r="E281" s="130">
        <v>1630.82</v>
      </c>
      <c r="F281" s="130">
        <v>1630.82</v>
      </c>
      <c r="G281" s="130">
        <v>1630.82</v>
      </c>
    </row>
  </sheetData>
  <mergeCells count="2">
    <mergeCell ref="A1:G1"/>
    <mergeCell ref="A3:G3"/>
  </mergeCells>
  <pageMargins left="0.7" right="0.7" top="0.75" bottom="0.75" header="0.3" footer="0.3"/>
  <pageSetup paperSize="9" scale="8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FP 2.RAZINA ŠO</vt:lpstr>
      <vt:lpstr>' Račun prihoda i rashoda'!Podrucje_ispisa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</cp:lastModifiedBy>
  <cp:lastPrinted>2025-10-22T08:25:51Z</cp:lastPrinted>
  <dcterms:created xsi:type="dcterms:W3CDTF">2022-08-12T12:51:27Z</dcterms:created>
  <dcterms:modified xsi:type="dcterms:W3CDTF">2025-10-22T08:48:22Z</dcterms:modified>
</cp:coreProperties>
</file>